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'INDICADORES'!$B$5:$R$250</definedName>
    <definedName name="_xlnm.Print_Titles" localSheetId="0">'INDICADORES'!$1:$9</definedName>
  </definedNames>
  <calcPr fullCalcOnLoad="1"/>
</workbook>
</file>

<file path=xl/sharedStrings.xml><?xml version="1.0" encoding="utf-8"?>
<sst xmlns="http://schemas.openxmlformats.org/spreadsheetml/2006/main" count="68" uniqueCount="60">
  <si>
    <t>Faena</t>
  </si>
  <si>
    <t>Produc</t>
  </si>
  <si>
    <t>Participación (*)</t>
  </si>
  <si>
    <t>Exportacion</t>
  </si>
  <si>
    <t>Consumo</t>
  </si>
  <si>
    <t>Precio</t>
  </si>
  <si>
    <t>cabezas</t>
  </si>
  <si>
    <t>ción (*)</t>
  </si>
  <si>
    <t>%</t>
  </si>
  <si>
    <t>SAGPYA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</si>
  <si>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</si>
  <si>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</si>
  <si>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</si>
  <si>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</si>
  <si>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</si>
  <si>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</si>
  <si>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</si>
  <si>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</si>
  <si>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</si>
  <si>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</si>
  <si>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SE NASA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</si>
  <si>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</si>
  <si>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</si>
  <si>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</si>
  <si>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</si>
  <si>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</si>
  <si>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</si>
  <si>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</si>
  <si>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</si>
  <si>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</si>
  <si>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</si>
  <si>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</si>
  <si>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</si>
  <si>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 xml:space="preserve">Variación % </t>
  </si>
  <si>
    <t>Celdas sombreadas no se cuenta con la información para ese período</t>
  </si>
  <si>
    <t>Los precios minoristas surgen del promedio de seis cortes (asado, bife angosto, cuadril, carne picada, nalga y paleta) de acuerdo a datos publicados por INDEC e IPCVA.</t>
  </si>
  <si>
    <t>Variación porcentual mensual</t>
  </si>
  <si>
    <t>Fuente: Consorcio de Exportadores de Carnes Argentinas a partir de datos MINAGRI, SENASA, IPCVA, M.de Liniers y estimaciones propias</t>
  </si>
  <si>
    <t>ABC</t>
  </si>
  <si>
    <t>Período</t>
  </si>
  <si>
    <t xml:space="preserve"> Novillo Liniers</t>
  </si>
  <si>
    <t>kg/cab</t>
  </si>
  <si>
    <t>ONCCA/DNCCA</t>
  </si>
  <si>
    <t>2021/20</t>
  </si>
  <si>
    <t>2021/19</t>
  </si>
  <si>
    <t>2021/18</t>
  </si>
  <si>
    <t>2021/17</t>
  </si>
  <si>
    <t>2021/16</t>
  </si>
  <si>
    <t>2021/15</t>
  </si>
  <si>
    <t>2021 (prov)</t>
  </si>
  <si>
    <t>Dic. 21 /Nov. 21</t>
  </si>
  <si>
    <t>Dic.21 /Dic.20</t>
  </si>
  <si>
    <t>Dic. 21 /Dic.20</t>
  </si>
  <si>
    <t>Dic. 21 /Dic.19</t>
  </si>
  <si>
    <t>ENERO - DICIEMBRE</t>
  </si>
  <si>
    <t>2021/14</t>
  </si>
  <si>
    <t>2021/13</t>
  </si>
  <si>
    <t>2021/12</t>
  </si>
  <si>
    <t>2021/11</t>
  </si>
  <si>
    <t>2021/10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</si>
</sst>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  <numFmt numFmtId="206" formatCode="_ [$€-2]\ * #,##0.00000_ ;_ [$€-2]\ * \-#,##0.00000_ ;_ [$€-2]\ * &quot;-&quot;??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3" fillId="0" borderId="11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3" fontId="6" fillId="33" borderId="1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183" fontId="0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77" fontId="3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17" fontId="0" fillId="0" borderId="11" xfId="0" applyNumberFormat="1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3" fillId="0" borderId="13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83" fontId="0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89" fontId="0" fillId="0" borderId="10" xfId="50" applyNumberFormat="1" applyFont="1" applyFill="1" applyBorder="1" applyAlignment="1">
      <alignment/>
    </xf>
    <xf numFmtId="189" fontId="3" fillId="0" borderId="10" xfId="5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/>
    </xf>
    <xf numFmtId="191" fontId="0" fillId="0" borderId="10" xfId="5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91" fontId="0" fillId="0" borderId="10" xfId="5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" fillId="33" borderId="11" xfId="0" applyFont="1" applyFill="1" applyBorder="1" applyAlignment="1">
      <alignment/>
    </xf>
    <xf numFmtId="191" fontId="3" fillId="0" borderId="10" xfId="5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1" fontId="3" fillId="0" borderId="10" xfId="5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83" fontId="6" fillId="33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189" fontId="3" fillId="0" borderId="17" xfId="5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89" fontId="3" fillId="0" borderId="17" xfId="50" applyNumberFormat="1" applyFont="1" applyFill="1" applyBorder="1" applyAlignment="1">
      <alignment horizontal="center"/>
    </xf>
    <xf numFmtId="177" fontId="3" fillId="0" borderId="17" xfId="0" applyNumberFormat="1" applyFont="1" applyFill="1" applyBorder="1" applyAlignment="1">
      <alignment/>
    </xf>
    <xf numFmtId="17" fontId="3" fillId="35" borderId="11" xfId="0" applyNumberFormat="1" applyFont="1" applyFill="1" applyBorder="1" applyAlignment="1">
      <alignment horizontal="left"/>
    </xf>
    <xf numFmtId="178" fontId="3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78" fontId="3" fillId="33" borderId="17" xfId="0" applyNumberFormat="1" applyFont="1" applyFill="1" applyBorder="1" applyAlignment="1">
      <alignment/>
    </xf>
    <xf numFmtId="178" fontId="3" fillId="33" borderId="18" xfId="0" applyNumberFormat="1" applyFont="1" applyFill="1" applyBorder="1" applyAlignment="1">
      <alignment/>
    </xf>
    <xf numFmtId="178" fontId="3" fillId="33" borderId="2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89" fontId="0" fillId="0" borderId="10" xfId="50" applyNumberFormat="1" applyFont="1" applyFill="1" applyBorder="1" applyAlignment="1">
      <alignment horizontal="center"/>
    </xf>
    <xf numFmtId="189" fontId="0" fillId="0" borderId="17" xfId="5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89" fontId="0" fillId="0" borderId="17" xfId="5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187" fontId="3" fillId="33" borderId="16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187" fontId="3" fillId="33" borderId="10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183" fontId="3" fillId="35" borderId="10" xfId="0" applyNumberFormat="1" applyFont="1" applyFill="1" applyBorder="1" applyAlignment="1">
      <alignment/>
    </xf>
    <xf numFmtId="183" fontId="3" fillId="35" borderId="13" xfId="0" applyNumberFormat="1" applyFont="1" applyFill="1" applyBorder="1" applyAlignment="1">
      <alignment/>
    </xf>
    <xf numFmtId="178" fontId="0" fillId="36" borderId="10" xfId="0" applyNumberFormat="1" applyFont="1" applyFill="1" applyBorder="1" applyAlignment="1">
      <alignment/>
    </xf>
    <xf numFmtId="178" fontId="0" fillId="36" borderId="17" xfId="0" applyNumberFormat="1" applyFont="1" applyFill="1" applyBorder="1" applyAlignment="1">
      <alignment/>
    </xf>
    <xf numFmtId="178" fontId="3" fillId="36" borderId="17" xfId="0" applyNumberFormat="1" applyFont="1" applyFill="1" applyBorder="1" applyAlignment="1">
      <alignment/>
    </xf>
    <xf numFmtId="189" fontId="0" fillId="0" borderId="10" xfId="52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183" fontId="3" fillId="35" borderId="10" xfId="0" applyNumberFormat="1" applyFont="1" applyFill="1" applyBorder="1" applyAlignment="1">
      <alignment horizontal="center"/>
    </xf>
    <xf numFmtId="183" fontId="3" fillId="33" borderId="10" xfId="0" applyNumberFormat="1" applyFont="1" applyFill="1" applyBorder="1" applyAlignment="1">
      <alignment horizontal="right"/>
    </xf>
    <xf numFmtId="17" fontId="3" fillId="35" borderId="23" xfId="0" applyNumberFormat="1" applyFont="1" applyFill="1" applyBorder="1" applyAlignment="1">
      <alignment/>
    </xf>
    <xf numFmtId="17" fontId="3" fillId="35" borderId="24" xfId="0" applyNumberFormat="1" applyFont="1" applyFill="1" applyBorder="1" applyAlignment="1">
      <alignment/>
    </xf>
    <xf numFmtId="17" fontId="3" fillId="35" borderId="25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7" fillId="0" borderId="26" xfId="0" applyFont="1" applyBorder="1" applyAlignment="1">
      <alignment/>
    </xf>
    <xf numFmtId="178" fontId="3" fillId="37" borderId="10" xfId="0" applyNumberFormat="1" applyFont="1" applyFill="1" applyBorder="1" applyAlignment="1">
      <alignment/>
    </xf>
    <xf numFmtId="43" fontId="3" fillId="0" borderId="10" xfId="50" applyNumberFormat="1" applyFont="1" applyFill="1" applyBorder="1" applyAlignment="1">
      <alignment/>
    </xf>
    <xf numFmtId="43" fontId="3" fillId="0" borderId="17" xfId="0" applyNumberFormat="1" applyFont="1" applyFill="1" applyBorder="1" applyAlignment="1">
      <alignment/>
    </xf>
    <xf numFmtId="179" fontId="3" fillId="0" borderId="10" xfId="5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43" fontId="3" fillId="0" borderId="18" xfId="0" applyNumberFormat="1" applyFont="1" applyFill="1" applyBorder="1" applyAlignment="1">
      <alignment/>
    </xf>
    <xf numFmtId="43" fontId="3" fillId="0" borderId="27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174" fontId="5" fillId="0" borderId="23" xfId="0" applyNumberFormat="1" applyFont="1" applyFill="1" applyBorder="1" applyAlignment="1">
      <alignment horizontal="left"/>
    </xf>
    <xf numFmtId="174" fontId="5" fillId="0" borderId="24" xfId="0" applyNumberFormat="1" applyFont="1" applyFill="1" applyBorder="1" applyAlignment="1">
      <alignment horizontal="left"/>
    </xf>
    <xf numFmtId="174" fontId="5" fillId="0" borderId="25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5"/>
  <sheetViews>
    <sheetView tabSelected="1" zoomScale="53" zoomScaleNormal="53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1" sqref="P1:P16384"/>
    </sheetView>
  </sheetViews>
  <sheetFormatPr defaultColWidth="11.421875" defaultRowHeight="12.75"/>
  <cols>
    <col min="1" max="1" width="4.28125" style="31" customWidth="1"/>
    <col min="2" max="2" width="20.00390625" style="0" customWidth="1"/>
    <col min="3" max="3" width="17.28125" style="0" customWidth="1"/>
    <col min="4" max="4" width="18.140625" style="0" customWidth="1"/>
    <col min="5" max="5" width="13.7109375" style="0" customWidth="1"/>
    <col min="6" max="6" width="9.8515625" style="0" customWidth="1"/>
    <col min="7" max="7" width="9.28125" style="0" customWidth="1"/>
    <col min="8" max="8" width="14.28125" style="0" customWidth="1"/>
    <col min="10" max="10" width="10.421875" style="0" customWidth="1"/>
    <col min="11" max="11" width="13.7109375" style="0" customWidth="1"/>
    <col min="12" max="15" width="10.421875" style="0" customWidth="1"/>
    <col min="16" max="16" width="9.421875" style="0" hidden="1" customWidth="1"/>
    <col min="17" max="17" width="10.00390625" style="0" customWidth="1"/>
    <col min="18" max="18" width="15.00390625" style="0" customWidth="1"/>
    <col min="19" max="19" width="13.8515625" style="0" customWidth="1"/>
    <col min="20" max="20" width="11.421875" style="2" customWidth="1"/>
    <col min="21" max="21" width="0" style="0" hidden="1" customWidth="1"/>
  </cols>
  <sheetData>
    <row r="1" ht="12.75">
      <c r="D1" s="1"/>
    </row>
    <row r="4" spans="2:18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55" ht="21.75" customHeight="1">
      <c r="B5" s="173" t="s">
        <v>39</v>
      </c>
      <c r="C5" s="172" t="s">
        <v>0</v>
      </c>
      <c r="D5" s="172"/>
      <c r="E5" s="71" t="s">
        <v>1</v>
      </c>
      <c r="F5" s="172" t="s">
        <v>2</v>
      </c>
      <c r="G5" s="172"/>
      <c r="H5" s="172" t="s">
        <v>3</v>
      </c>
      <c r="I5" s="172"/>
      <c r="J5" s="172"/>
      <c r="K5" s="172"/>
      <c r="L5" s="172" t="s">
        <v>4</v>
      </c>
      <c r="M5" s="172"/>
      <c r="N5" s="172" t="s">
        <v>40</v>
      </c>
      <c r="O5" s="172"/>
      <c r="P5" s="172"/>
      <c r="Q5" s="172"/>
      <c r="R5" s="84" t="s">
        <v>5</v>
      </c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18" ht="12.75">
      <c r="B6" s="174"/>
      <c r="C6" s="175" t="s">
        <v>6</v>
      </c>
      <c r="D6" s="175"/>
      <c r="E6" s="72" t="s">
        <v>7</v>
      </c>
      <c r="F6" s="175" t="s">
        <v>8</v>
      </c>
      <c r="G6" s="175"/>
      <c r="H6" s="175" t="s">
        <v>9</v>
      </c>
      <c r="I6" s="175"/>
      <c r="J6" s="176" t="s">
        <v>38</v>
      </c>
      <c r="K6" s="176"/>
      <c r="L6" s="51"/>
      <c r="M6" s="51"/>
      <c r="N6" s="175" t="s">
        <v>10</v>
      </c>
      <c r="O6" s="175"/>
      <c r="P6" s="175"/>
      <c r="Q6" s="72" t="s">
        <v>18</v>
      </c>
      <c r="R6" s="54" t="s">
        <v>11</v>
      </c>
    </row>
    <row r="7" spans="2:18" ht="12.75">
      <c r="B7" s="174"/>
      <c r="C7" s="51"/>
      <c r="D7" s="51"/>
      <c r="E7" s="51" t="s">
        <v>12</v>
      </c>
      <c r="F7" s="51"/>
      <c r="G7" s="51"/>
      <c r="H7" s="51"/>
      <c r="I7" s="51" t="s">
        <v>5</v>
      </c>
      <c r="J7" s="51"/>
      <c r="K7" s="51" t="s">
        <v>13</v>
      </c>
      <c r="L7" s="51" t="s">
        <v>12</v>
      </c>
      <c r="M7" s="51" t="s">
        <v>14</v>
      </c>
      <c r="N7" s="51" t="s">
        <v>15</v>
      </c>
      <c r="O7" s="51" t="s">
        <v>16</v>
      </c>
      <c r="P7" s="51" t="s">
        <v>17</v>
      </c>
      <c r="Q7" s="51" t="s">
        <v>28</v>
      </c>
      <c r="R7" s="54" t="s">
        <v>19</v>
      </c>
    </row>
    <row r="8" spans="2:18" ht="12.75">
      <c r="B8" s="174"/>
      <c r="C8" s="51" t="s">
        <v>20</v>
      </c>
      <c r="D8" s="51" t="s">
        <v>42</v>
      </c>
      <c r="E8" s="51" t="s">
        <v>21</v>
      </c>
      <c r="F8" s="51"/>
      <c r="G8" s="51"/>
      <c r="H8" s="51" t="s">
        <v>21</v>
      </c>
      <c r="I8" s="51" t="s">
        <v>22</v>
      </c>
      <c r="J8" s="51" t="s">
        <v>21</v>
      </c>
      <c r="K8" s="51" t="s">
        <v>23</v>
      </c>
      <c r="L8" s="51" t="s">
        <v>21</v>
      </c>
      <c r="M8" s="51" t="s">
        <v>24</v>
      </c>
      <c r="N8" s="51" t="s">
        <v>25</v>
      </c>
      <c r="O8" s="51" t="s">
        <v>26</v>
      </c>
      <c r="P8" s="51" t="s">
        <v>27</v>
      </c>
      <c r="Q8" s="86" t="s">
        <v>41</v>
      </c>
      <c r="R8" s="55" t="s">
        <v>29</v>
      </c>
    </row>
    <row r="9" spans="2:18" ht="16.5" customHeight="1">
      <c r="B9" s="174"/>
      <c r="C9" s="51"/>
      <c r="D9" s="51"/>
      <c r="E9" s="51" t="s">
        <v>30</v>
      </c>
      <c r="F9" s="51" t="s">
        <v>31</v>
      </c>
      <c r="G9" s="51" t="s">
        <v>32</v>
      </c>
      <c r="H9" s="51" t="s">
        <v>30</v>
      </c>
      <c r="I9" s="51"/>
      <c r="J9" s="51" t="s">
        <v>30</v>
      </c>
      <c r="K9" s="51"/>
      <c r="L9" s="51" t="s">
        <v>30</v>
      </c>
      <c r="M9" s="51"/>
      <c r="N9" s="51"/>
      <c r="O9" s="51"/>
      <c r="P9" s="51"/>
      <c r="Q9" s="51"/>
      <c r="R9" s="55"/>
    </row>
    <row r="10" spans="1:20" s="11" customFormat="1" ht="16.5" customHeight="1">
      <c r="A10" s="38"/>
      <c r="B10" s="5">
        <v>2007</v>
      </c>
      <c r="C10" s="3">
        <f>SUM(C26:C37)</f>
        <v>12633388</v>
      </c>
      <c r="D10" s="3">
        <f>SUM(D26:D37)</f>
        <v>14973167</v>
      </c>
      <c r="E10" s="3">
        <f>SUM(E26:E37)</f>
        <v>3216.5919999999996</v>
      </c>
      <c r="F10" s="6">
        <f>+AVERAGE(F26:F37)</f>
        <v>23.744612270448936</v>
      </c>
      <c r="G10" s="6">
        <f>+AVERAGE(G26:G37)</f>
        <v>47.4062001631844</v>
      </c>
      <c r="H10" s="3">
        <f>SUM(H26:H37)</f>
        <v>539016</v>
      </c>
      <c r="I10" s="3">
        <f>+AVERAGE(I26:I37)</f>
        <v>2385.567487741047</v>
      </c>
      <c r="J10" s="4">
        <f>SUM(J26:J37)</f>
        <v>523898.79556400003</v>
      </c>
      <c r="K10" s="4">
        <f>SUM(K26:K37)</f>
        <v>1450823.47402</v>
      </c>
      <c r="L10" s="4">
        <f>SUM(L26:L37)</f>
        <v>2678</v>
      </c>
      <c r="M10" s="6">
        <f>+AVERAGE(M26:M37)</f>
        <v>68.72083333333333</v>
      </c>
      <c r="N10" s="10">
        <v>2.651</v>
      </c>
      <c r="O10" s="10">
        <f>+AVERAGE(O26:O37)</f>
        <v>0.990605294447104</v>
      </c>
      <c r="P10" s="9">
        <f>+AVERAGE(P26:P37)</f>
        <v>94.77499999999999</v>
      </c>
      <c r="Q10" s="9">
        <f>+AVERAGE(Q26:Q37)</f>
        <v>480.0833333333333</v>
      </c>
      <c r="R10" s="92">
        <f>+AVERAGE(R26:R37)</f>
        <v>9.3725</v>
      </c>
      <c r="T10" s="27"/>
    </row>
    <row r="11" spans="1:20" s="11" customFormat="1" ht="16.5" customHeight="1">
      <c r="A11" s="38"/>
      <c r="B11" s="5">
        <v>2008</v>
      </c>
      <c r="C11" s="3">
        <f>+C39+C40+C41+C42+C43+C44+C45+C46+C47+C48+C49+C50</f>
        <v>12209820</v>
      </c>
      <c r="D11" s="3">
        <f>+D39+D40+D41+D42+D43+D44+D45+D46+D47+D48+D49+D50</f>
        <v>14669271</v>
      </c>
      <c r="E11" s="3">
        <f>+E39+E40+E41+E42+E43+E44+E45+E46+E47+E48+E49+E50</f>
        <v>3112.231</v>
      </c>
      <c r="F11" s="6">
        <v>21.88</v>
      </c>
      <c r="G11" s="6">
        <v>48.6</v>
      </c>
      <c r="H11" s="3">
        <f>+H39+H40+H41+H42+H43+H44+H45+H46+H47+H48+H49+H50</f>
        <v>429361</v>
      </c>
      <c r="I11" s="3">
        <v>3462</v>
      </c>
      <c r="J11" s="4">
        <f>SUM(J39:J50)</f>
        <v>406921.15305649996</v>
      </c>
      <c r="K11" s="4">
        <f>SUM(K39:K50)</f>
        <v>1704118.48742</v>
      </c>
      <c r="L11" s="4">
        <v>2682</v>
      </c>
      <c r="M11" s="6">
        <f aca="true" t="shared" si="0" ref="M11:R11">+AVERAGE(M39:M50)</f>
        <v>67.7670449554045</v>
      </c>
      <c r="N11" s="10">
        <f t="shared" si="0"/>
        <v>2.967</v>
      </c>
      <c r="O11" s="10">
        <f t="shared" si="0"/>
        <v>1.1040216049382716</v>
      </c>
      <c r="P11" s="9">
        <f t="shared" si="0"/>
        <v>94.74328904049837</v>
      </c>
      <c r="Q11" s="9">
        <f t="shared" si="0"/>
        <v>482.3333333333333</v>
      </c>
      <c r="R11" s="92">
        <f t="shared" si="0"/>
        <v>12.951111111111112</v>
      </c>
      <c r="T11" s="27"/>
    </row>
    <row r="12" spans="1:20" s="15" customFormat="1" ht="16.5" customHeight="1">
      <c r="A12" s="39"/>
      <c r="B12" s="5">
        <v>2009</v>
      </c>
      <c r="C12" s="4">
        <v>13486332</v>
      </c>
      <c r="D12" s="4">
        <v>16053026.5</v>
      </c>
      <c r="E12" s="4">
        <v>3376.394889935141</v>
      </c>
      <c r="F12" s="6">
        <v>19.7</v>
      </c>
      <c r="G12" s="6">
        <v>49.2</v>
      </c>
      <c r="H12" s="4">
        <v>661379</v>
      </c>
      <c r="I12" s="9">
        <v>2527.6666666666665</v>
      </c>
      <c r="J12" s="4">
        <f>SUM(J52:J63)</f>
        <v>641679.672864</v>
      </c>
      <c r="K12" s="4">
        <f>SUM(K52:K63)</f>
        <v>1859140.4977700002</v>
      </c>
      <c r="L12" s="4">
        <v>2711.8272143330832</v>
      </c>
      <c r="M12" s="6">
        <v>67.67</v>
      </c>
      <c r="N12" s="10">
        <v>3.217166666666667</v>
      </c>
      <c r="O12" s="10">
        <v>1.0117101926040506</v>
      </c>
      <c r="P12" s="9">
        <v>95.91666666666667</v>
      </c>
      <c r="Q12" s="9">
        <v>484</v>
      </c>
      <c r="R12" s="92">
        <v>14.90486111111111</v>
      </c>
      <c r="T12" s="35"/>
    </row>
    <row r="13" spans="1:20" s="13" customFormat="1" ht="16.5" customHeight="1">
      <c r="A13" s="40"/>
      <c r="B13" s="5">
        <v>2010</v>
      </c>
      <c r="C13" s="4">
        <v>9726436</v>
      </c>
      <c r="D13" s="4">
        <v>11882707</v>
      </c>
      <c r="E13" s="4">
        <v>2626.6560407154157</v>
      </c>
      <c r="F13" s="6">
        <v>22.704530421574713</v>
      </c>
      <c r="G13" s="6">
        <v>43.270772984429335</v>
      </c>
      <c r="H13" s="4">
        <v>309874</v>
      </c>
      <c r="I13" s="9">
        <v>3967.4568417315277</v>
      </c>
      <c r="J13" s="4">
        <f>SUM(J65:J76)</f>
        <v>289852.71993649995</v>
      </c>
      <c r="K13" s="4">
        <f>SUM(K65:K76)</f>
        <v>1338500.3542499999</v>
      </c>
      <c r="L13" s="4">
        <v>2303.442770013223</v>
      </c>
      <c r="M13" s="6">
        <v>57.083333333333336</v>
      </c>
      <c r="N13" s="10">
        <v>6.28875</v>
      </c>
      <c r="O13" s="10">
        <v>1.8815179342341664</v>
      </c>
      <c r="P13" s="9">
        <v>162.51666666666668</v>
      </c>
      <c r="Q13" s="9">
        <v>483.5</v>
      </c>
      <c r="R13" s="92">
        <v>25.081666666666667</v>
      </c>
      <c r="T13" s="19"/>
    </row>
    <row r="14" spans="1:20" s="13" customFormat="1" ht="16.5" customHeight="1">
      <c r="A14" s="40"/>
      <c r="B14" s="5">
        <v>2011</v>
      </c>
      <c r="C14" s="4">
        <v>9024772</v>
      </c>
      <c r="D14" s="4">
        <v>10861916</v>
      </c>
      <c r="E14" s="4">
        <v>2496</v>
      </c>
      <c r="F14" s="6">
        <v>26.153671476946528</v>
      </c>
      <c r="G14" s="6">
        <v>37.4746595121578</v>
      </c>
      <c r="H14" s="4">
        <v>250893</v>
      </c>
      <c r="I14" s="9">
        <v>5104.083333333333</v>
      </c>
      <c r="J14" s="4">
        <f>SUM(J78:J89)</f>
        <v>236580.72420999996</v>
      </c>
      <c r="K14" s="4">
        <f>SUM(K78:K89)</f>
        <v>1485775.4098300012</v>
      </c>
      <c r="L14" s="4">
        <v>2246.6</v>
      </c>
      <c r="M14" s="6">
        <v>55.47169138331026</v>
      </c>
      <c r="N14" s="10">
        <v>8.201108333333332</v>
      </c>
      <c r="O14" s="10">
        <v>2.3568887271652454</v>
      </c>
      <c r="P14" s="9">
        <v>188.59444132841062</v>
      </c>
      <c r="Q14" s="9">
        <v>481.9166666666667</v>
      </c>
      <c r="R14" s="92">
        <v>32.26291666666667</v>
      </c>
      <c r="S14" s="11"/>
      <c r="T14" s="19"/>
    </row>
    <row r="15" spans="1:20" s="13" customFormat="1" ht="16.5" customHeight="1">
      <c r="A15" s="40"/>
      <c r="B15" s="5">
        <v>2012</v>
      </c>
      <c r="C15" s="4">
        <v>9296887</v>
      </c>
      <c r="D15" s="4">
        <v>11429247</v>
      </c>
      <c r="E15" s="4">
        <v>2600.05815</v>
      </c>
      <c r="F15" s="6">
        <v>23.225</v>
      </c>
      <c r="G15" s="6">
        <v>39.76666666666666</v>
      </c>
      <c r="H15" s="4">
        <v>188403</v>
      </c>
      <c r="I15" s="9">
        <v>5320.083333333333</v>
      </c>
      <c r="J15" s="4">
        <f>SUM(J91:J102)</f>
        <v>189488.4425455</v>
      </c>
      <c r="K15" s="4">
        <f>SUM(K91:K102)</f>
        <v>1276766.9411599995</v>
      </c>
      <c r="L15" s="4">
        <v>2414</v>
      </c>
      <c r="M15" s="6">
        <v>58.86749200729335</v>
      </c>
      <c r="N15" s="10">
        <v>8.806916666666666</v>
      </c>
      <c r="O15" s="10">
        <v>2.285686488837172</v>
      </c>
      <c r="P15" s="9">
        <v>180.60456256526615</v>
      </c>
      <c r="Q15" s="9">
        <v>481</v>
      </c>
      <c r="R15" s="92">
        <v>38.7075</v>
      </c>
      <c r="S15" s="11"/>
      <c r="T15" s="19"/>
    </row>
    <row r="16" spans="1:20" s="13" customFormat="1" ht="16.5" customHeight="1">
      <c r="A16" s="40"/>
      <c r="B16" s="5">
        <v>2013</v>
      </c>
      <c r="C16" s="4">
        <v>10233578</v>
      </c>
      <c r="D16" s="4">
        <v>12652438</v>
      </c>
      <c r="E16" s="4">
        <v>2841.115</v>
      </c>
      <c r="F16" s="6">
        <v>20.39166666666667</v>
      </c>
      <c r="G16" s="6">
        <v>42.05</v>
      </c>
      <c r="H16" s="4">
        <v>201293</v>
      </c>
      <c r="I16" s="9">
        <v>4920.333333333333</v>
      </c>
      <c r="J16" s="4">
        <f>SUM(J104:J115)</f>
        <v>204405.552316</v>
      </c>
      <c r="K16" s="4">
        <f>SUM(K104:K115)</f>
        <v>1286278.3757299997</v>
      </c>
      <c r="L16" s="4">
        <v>2643.515</v>
      </c>
      <c r="M16" s="6">
        <v>63.68216633816372</v>
      </c>
      <c r="N16" s="10">
        <v>9.630999999999998</v>
      </c>
      <c r="O16" s="10">
        <v>2.0700470097882366</v>
      </c>
      <c r="P16" s="9">
        <v>172.79383878964703</v>
      </c>
      <c r="Q16" s="9">
        <v>474</v>
      </c>
      <c r="R16" s="92">
        <v>42.20875</v>
      </c>
      <c r="S16" s="11"/>
      <c r="T16" s="19"/>
    </row>
    <row r="17" spans="1:20" s="13" customFormat="1" ht="16.5" customHeight="1">
      <c r="A17" s="40"/>
      <c r="B17" s="5">
        <v>2014</v>
      </c>
      <c r="C17" s="4">
        <v>9983348</v>
      </c>
      <c r="D17" s="4">
        <v>12100978</v>
      </c>
      <c r="E17" s="4">
        <v>2665.041</v>
      </c>
      <c r="F17" s="6">
        <v>16.575306133727604</v>
      </c>
      <c r="G17" s="6">
        <v>45.76666666666666</v>
      </c>
      <c r="H17" s="4">
        <v>211630</v>
      </c>
      <c r="I17" s="9">
        <v>4979.833333333333</v>
      </c>
      <c r="J17" s="4">
        <f>SUM(J117:J128)</f>
        <v>212574.12776149999</v>
      </c>
      <c r="K17" s="4">
        <f>SUM(K117:K128)</f>
        <v>1279273.321470001</v>
      </c>
      <c r="L17" s="4">
        <v>2457.1420000000003</v>
      </c>
      <c r="M17" s="6">
        <v>59.228462566086165</v>
      </c>
      <c r="N17" s="10">
        <v>15.119750000000003</v>
      </c>
      <c r="O17" s="10">
        <v>2.1871998189799298</v>
      </c>
      <c r="P17" s="9">
        <v>216.79909926269275</v>
      </c>
      <c r="Q17" s="9">
        <v>472.9166666666667</v>
      </c>
      <c r="R17" s="92">
        <v>63.39194444444444</v>
      </c>
      <c r="S17" s="11"/>
      <c r="T17" s="19"/>
    </row>
    <row r="18" spans="1:20" s="13" customFormat="1" ht="16.5" customHeight="1">
      <c r="A18" s="40"/>
      <c r="B18" s="5">
        <v>2015</v>
      </c>
      <c r="C18" s="4">
        <v>10030137</v>
      </c>
      <c r="D18" s="4">
        <v>12156600</v>
      </c>
      <c r="E18" s="4">
        <v>2725.72</v>
      </c>
      <c r="F18" s="6">
        <v>19.90945917870425</v>
      </c>
      <c r="G18" s="6">
        <v>41.55882727552872</v>
      </c>
      <c r="H18" s="4">
        <v>198723</v>
      </c>
      <c r="I18" s="9">
        <v>4420.833333333333</v>
      </c>
      <c r="J18" s="4">
        <v>198813.9873255</v>
      </c>
      <c r="K18" s="4">
        <v>1044754.9717899997</v>
      </c>
      <c r="L18" s="4">
        <v>2509</v>
      </c>
      <c r="M18" s="6">
        <v>59.77664841026017</v>
      </c>
      <c r="N18" s="10">
        <v>17.8265</v>
      </c>
      <c r="O18" s="10">
        <v>2.2359412765781648</v>
      </c>
      <c r="P18" s="9">
        <v>211.85339496788524</v>
      </c>
      <c r="Q18" s="9">
        <v>474.3333333333333</v>
      </c>
      <c r="R18" s="92">
        <v>78.85025</v>
      </c>
      <c r="S18" s="11"/>
      <c r="T18" s="19"/>
    </row>
    <row r="19" spans="1:20" s="13" customFormat="1" ht="16.5" customHeight="1">
      <c r="A19" s="40"/>
      <c r="B19" s="5">
        <v>2016</v>
      </c>
      <c r="C19" s="4">
        <v>9519310</v>
      </c>
      <c r="D19" s="4">
        <v>11791642</v>
      </c>
      <c r="E19" s="4">
        <v>2657.15</v>
      </c>
      <c r="F19" s="6">
        <v>21.305776774585517</v>
      </c>
      <c r="G19" s="6">
        <v>41.201698848239985</v>
      </c>
      <c r="H19" s="4">
        <v>230172</v>
      </c>
      <c r="I19" s="9">
        <v>4550.75</v>
      </c>
      <c r="J19" s="4">
        <v>233885.86349900003</v>
      </c>
      <c r="K19" s="4">
        <v>1260557.2768200003</v>
      </c>
      <c r="L19" s="4">
        <v>2405.45</v>
      </c>
      <c r="M19" s="6">
        <v>56.32320158096963</v>
      </c>
      <c r="N19" s="10">
        <v>26.37391666666667</v>
      </c>
      <c r="O19" s="10">
        <v>1.7866273874848444</v>
      </c>
      <c r="P19" s="9">
        <v>260.32783333333333</v>
      </c>
      <c r="Q19" s="9">
        <v>473.9166666666667</v>
      </c>
      <c r="R19" s="92">
        <v>110.94333333333334</v>
      </c>
      <c r="S19" s="11"/>
      <c r="T19" s="19"/>
    </row>
    <row r="20" spans="1:20" s="13" customFormat="1" ht="16.5" customHeight="1">
      <c r="A20" s="40"/>
      <c r="B20" s="5">
        <v>2017</v>
      </c>
      <c r="C20" s="4">
        <v>10336699</v>
      </c>
      <c r="D20" s="4">
        <v>12616459</v>
      </c>
      <c r="E20" s="4">
        <v>2841</v>
      </c>
      <c r="F20" s="6">
        <v>20.59297032907889</v>
      </c>
      <c r="G20" s="6">
        <v>43.01666666666666</v>
      </c>
      <c r="H20" s="4">
        <v>310912</v>
      </c>
      <c r="I20" s="9">
        <v>4183.833333333333</v>
      </c>
      <c r="J20" s="4">
        <v>312774.94698149996</v>
      </c>
      <c r="K20" s="4">
        <v>1545871.39235</v>
      </c>
      <c r="L20" s="4">
        <v>2529.5</v>
      </c>
      <c r="M20" s="6">
        <v>58.46587426022925</v>
      </c>
      <c r="N20" s="10">
        <v>29.451000000000004</v>
      </c>
      <c r="O20" s="10">
        <v>1.7026698245318788</v>
      </c>
      <c r="P20" s="9" t="e">
        <v>#DIV/0!</v>
      </c>
      <c r="Q20" s="9">
        <v>473.5</v>
      </c>
      <c r="R20" s="92">
        <v>128.08722222222227</v>
      </c>
      <c r="S20" s="11"/>
      <c r="T20" s="19"/>
    </row>
    <row r="21" spans="1:20" s="13" customFormat="1" ht="15.75">
      <c r="A21" s="40"/>
      <c r="B21" s="5">
        <v>2018</v>
      </c>
      <c r="C21" s="4">
        <v>11162689</v>
      </c>
      <c r="D21" s="4">
        <v>13452717</v>
      </c>
      <c r="E21" s="4">
        <v>3039.1809670000002</v>
      </c>
      <c r="F21" s="6">
        <v>20.066666666666666</v>
      </c>
      <c r="G21" s="6">
        <v>45.35</v>
      </c>
      <c r="H21" s="4">
        <v>582846.9400000001</v>
      </c>
      <c r="I21" s="9">
        <v>3570.1958454510645</v>
      </c>
      <c r="J21" s="4">
        <v>551651.4398574999</v>
      </c>
      <c r="K21" s="4">
        <v>2265947.2569999998</v>
      </c>
      <c r="L21" s="4">
        <v>2493.212967</v>
      </c>
      <c r="M21" s="6">
        <v>56.95960650708765</v>
      </c>
      <c r="N21" s="10">
        <v>37.67283333333334</v>
      </c>
      <c r="O21" s="10">
        <v>1.360928684774663</v>
      </c>
      <c r="P21" s="9" t="e">
        <v>#DIV/0!</v>
      </c>
      <c r="Q21" s="9">
        <v>472.25</v>
      </c>
      <c r="R21" s="92">
        <v>164.4001388888889</v>
      </c>
      <c r="S21" s="11"/>
      <c r="T21" s="19"/>
    </row>
    <row r="22" spans="1:20" s="13" customFormat="1" ht="16.5" customHeight="1">
      <c r="A22" s="40"/>
      <c r="B22" s="5">
        <v>2019</v>
      </c>
      <c r="C22" s="4">
        <v>11707418</v>
      </c>
      <c r="D22" s="4">
        <v>13906950</v>
      </c>
      <c r="E22" s="4">
        <v>3152.2475000000004</v>
      </c>
      <c r="F22" s="6">
        <v>12.883333333333333</v>
      </c>
      <c r="G22" s="6">
        <v>48.57500000000001</v>
      </c>
      <c r="H22" s="4">
        <v>845877.159</v>
      </c>
      <c r="I22" s="9">
        <v>3634.9166666666665</v>
      </c>
      <c r="J22" s="4">
        <v>839876.2196535</v>
      </c>
      <c r="K22" s="4">
        <v>3387416.79015</v>
      </c>
      <c r="L22" s="4">
        <v>2316.3975000000005</v>
      </c>
      <c r="M22" s="6">
        <v>51.905831795144216</v>
      </c>
      <c r="N22" s="10">
        <v>64.37341666666667</v>
      </c>
      <c r="O22" s="10">
        <v>1.4361995294325942</v>
      </c>
      <c r="P22" s="9" t="e">
        <v>#DIV/0!</v>
      </c>
      <c r="Q22" s="9">
        <v>470.9166666666667</v>
      </c>
      <c r="R22" s="92">
        <v>256.9341666666666</v>
      </c>
      <c r="S22" s="11"/>
      <c r="T22" s="19"/>
    </row>
    <row r="23" spans="1:20" s="13" customFormat="1" ht="16.5" customHeight="1">
      <c r="A23" s="40"/>
      <c r="B23" s="118">
        <v>2020</v>
      </c>
      <c r="C23" s="32">
        <v>11774015</v>
      </c>
      <c r="D23" s="32">
        <v>14008209.5</v>
      </c>
      <c r="E23" s="32">
        <v>3171.4481939999996</v>
      </c>
      <c r="F23" s="29">
        <v>9.375000000000002</v>
      </c>
      <c r="G23" s="29">
        <v>46.11355440752117</v>
      </c>
      <c r="H23" s="32">
        <v>903197.45</v>
      </c>
      <c r="I23" s="177">
        <v>3053.3333333333335</v>
      </c>
      <c r="J23" s="32">
        <v>902257.5855845</v>
      </c>
      <c r="K23" s="32">
        <v>2984838.9494499997</v>
      </c>
      <c r="L23" s="32">
        <v>2285.4481939999996</v>
      </c>
      <c r="M23" s="29">
        <v>50.78660486712602</v>
      </c>
      <c r="N23" s="120">
        <v>98.06299999999999</v>
      </c>
      <c r="O23" s="120">
        <v>1.5006464817609408</v>
      </c>
      <c r="P23" s="177" t="e">
        <v>#DIV/0!</v>
      </c>
      <c r="Q23" s="177">
        <v>472.3333333333333</v>
      </c>
      <c r="R23" s="96">
        <v>397.90916666666664</v>
      </c>
      <c r="S23" s="11"/>
      <c r="T23" s="19"/>
    </row>
    <row r="24" spans="1:20" s="13" customFormat="1" ht="16.5" customHeight="1">
      <c r="A24" s="40"/>
      <c r="B24" s="118" t="s">
        <v>49</v>
      </c>
      <c r="C24" s="32">
        <v>10748476.149999999</v>
      </c>
      <c r="D24" s="32">
        <v>12966551</v>
      </c>
      <c r="E24" s="32">
        <v>2977.30129</v>
      </c>
      <c r="F24" s="29">
        <v>8.958834559189873</v>
      </c>
      <c r="G24" s="29">
        <v>44.627789766885634</v>
      </c>
      <c r="H24" s="32">
        <v>803384.9053999998</v>
      </c>
      <c r="I24" s="32">
        <v>3491.25</v>
      </c>
      <c r="J24" s="32">
        <v>805096.3456305001</v>
      </c>
      <c r="K24" s="32">
        <v>3069713.10725</v>
      </c>
      <c r="L24" s="32">
        <v>2178.8551646</v>
      </c>
      <c r="M24" s="119">
        <v>48.43882653022015</v>
      </c>
      <c r="N24" s="120">
        <v>177.03516666666667</v>
      </c>
      <c r="O24" s="120">
        <v>2.0208330149251346</v>
      </c>
      <c r="P24" s="32" t="e">
        <v>#DIV/0!</v>
      </c>
      <c r="Q24" s="32">
        <v>473.1666666666667</v>
      </c>
      <c r="R24" s="121">
        <v>689.2125</v>
      </c>
      <c r="S24" s="11"/>
      <c r="T24" s="19"/>
    </row>
    <row r="25" spans="1:20" s="13" customFormat="1" ht="16.5" customHeight="1">
      <c r="A25" s="40"/>
      <c r="B25" s="26"/>
      <c r="C25" s="12"/>
      <c r="D25" s="12"/>
      <c r="E25" s="12"/>
      <c r="F25" s="29"/>
      <c r="G25" s="29"/>
      <c r="H25" s="12"/>
      <c r="I25" s="12"/>
      <c r="J25" s="12"/>
      <c r="K25" s="12"/>
      <c r="L25" s="12"/>
      <c r="M25" s="12"/>
      <c r="N25" s="25"/>
      <c r="O25" s="25"/>
      <c r="P25" s="12"/>
      <c r="Q25" s="12"/>
      <c r="R25" s="93"/>
      <c r="S25" s="11"/>
      <c r="T25" s="19"/>
    </row>
    <row r="26" spans="1:21" s="13" customFormat="1" ht="16.5" customHeight="1">
      <c r="A26" s="40"/>
      <c r="B26" s="49">
        <v>39083</v>
      </c>
      <c r="C26" s="4">
        <v>1037915</v>
      </c>
      <c r="D26" s="4">
        <v>1225980</v>
      </c>
      <c r="E26" s="9">
        <v>268.529</v>
      </c>
      <c r="F26" s="6">
        <v>25.473026889222623</v>
      </c>
      <c r="G26" s="6">
        <v>46.20084870259808</v>
      </c>
      <c r="H26" s="4">
        <v>33993</v>
      </c>
      <c r="I26" s="9">
        <v>2462</v>
      </c>
      <c r="J26" s="4">
        <v>32583.1971445</v>
      </c>
      <c r="K26" s="4">
        <f aca="true" t="shared" si="1" ref="K26:K37">+U26/1000</f>
        <v>92677.59845</v>
      </c>
      <c r="L26" s="17">
        <v>234</v>
      </c>
      <c r="M26" s="9">
        <v>70.86</v>
      </c>
      <c r="N26" s="8">
        <v>2.33</v>
      </c>
      <c r="O26" s="21">
        <v>0.89</v>
      </c>
      <c r="P26" s="14">
        <v>89.8</v>
      </c>
      <c r="Q26" s="87">
        <v>486</v>
      </c>
      <c r="R26" s="94">
        <v>9.25</v>
      </c>
      <c r="S26" s="57"/>
      <c r="T26" s="27"/>
      <c r="U26" s="13">
        <v>92677598.45</v>
      </c>
    </row>
    <row r="27" spans="1:21" s="13" customFormat="1" ht="16.5" customHeight="1">
      <c r="A27" s="40"/>
      <c r="B27" s="49">
        <v>39114</v>
      </c>
      <c r="C27" s="4">
        <v>915552</v>
      </c>
      <c r="D27" s="4">
        <v>1087308</v>
      </c>
      <c r="E27" s="9">
        <v>237</v>
      </c>
      <c r="F27" s="6">
        <v>25.224188388276232</v>
      </c>
      <c r="G27" s="6">
        <v>45.46665831220145</v>
      </c>
      <c r="H27" s="4">
        <v>29604</v>
      </c>
      <c r="I27" s="9">
        <v>2359</v>
      </c>
      <c r="J27" s="4">
        <v>29340.413606</v>
      </c>
      <c r="K27" s="4">
        <f t="shared" si="1"/>
        <v>84074.28141000001</v>
      </c>
      <c r="L27" s="17">
        <v>208</v>
      </c>
      <c r="M27" s="9">
        <v>69.82</v>
      </c>
      <c r="N27" s="8">
        <v>2.347</v>
      </c>
      <c r="O27" s="21">
        <v>0.89</v>
      </c>
      <c r="P27" s="14">
        <v>89.7</v>
      </c>
      <c r="Q27" s="87">
        <v>491</v>
      </c>
      <c r="R27" s="94">
        <v>9.25</v>
      </c>
      <c r="S27" s="57"/>
      <c r="T27" s="27"/>
      <c r="U27" s="13">
        <v>84074281.41000001</v>
      </c>
    </row>
    <row r="28" spans="1:21" s="13" customFormat="1" ht="16.5" customHeight="1">
      <c r="A28" s="40"/>
      <c r="B28" s="49">
        <v>39142</v>
      </c>
      <c r="C28" s="4">
        <v>991644</v>
      </c>
      <c r="D28" s="4">
        <v>1178526</v>
      </c>
      <c r="E28" s="4">
        <v>256.598</v>
      </c>
      <c r="F28" s="6">
        <v>26.07796868157332</v>
      </c>
      <c r="G28" s="6">
        <v>44.381603506847455</v>
      </c>
      <c r="H28" s="4">
        <v>35587</v>
      </c>
      <c r="I28" s="9">
        <v>2471</v>
      </c>
      <c r="J28" s="4">
        <v>37571.32844600001</v>
      </c>
      <c r="K28" s="4">
        <f t="shared" si="1"/>
        <v>103015.53278000002</v>
      </c>
      <c r="L28" s="17">
        <v>221</v>
      </c>
      <c r="M28" s="17">
        <v>66.97</v>
      </c>
      <c r="N28" s="8">
        <v>2.361</v>
      </c>
      <c r="O28" s="21">
        <v>0.9</v>
      </c>
      <c r="P28" s="14">
        <v>89.8</v>
      </c>
      <c r="Q28" s="87">
        <v>485</v>
      </c>
      <c r="R28" s="94">
        <v>9.33</v>
      </c>
      <c r="S28" s="57"/>
      <c r="T28" s="27"/>
      <c r="U28" s="13">
        <v>103015532.78000002</v>
      </c>
    </row>
    <row r="29" spans="1:21" s="13" customFormat="1" ht="16.5" customHeight="1">
      <c r="A29" s="40"/>
      <c r="B29" s="49">
        <v>39173</v>
      </c>
      <c r="C29" s="4">
        <v>918075</v>
      </c>
      <c r="D29" s="4">
        <v>1106022</v>
      </c>
      <c r="E29" s="4">
        <v>237</v>
      </c>
      <c r="F29" s="6">
        <v>23.893766796139744</v>
      </c>
      <c r="G29" s="6">
        <v>46.761722390863625</v>
      </c>
      <c r="H29" s="4">
        <v>38764</v>
      </c>
      <c r="I29" s="9">
        <v>2249</v>
      </c>
      <c r="J29" s="4">
        <v>37652.012441499995</v>
      </c>
      <c r="K29" s="4">
        <f t="shared" si="1"/>
        <v>101801.72989999998</v>
      </c>
      <c r="L29" s="4">
        <v>198</v>
      </c>
      <c r="M29" s="4">
        <v>62.89</v>
      </c>
      <c r="N29" s="8">
        <v>2.407</v>
      </c>
      <c r="O29" s="21">
        <v>0.92</v>
      </c>
      <c r="P29" s="14">
        <v>90</v>
      </c>
      <c r="Q29" s="87">
        <v>474</v>
      </c>
      <c r="R29" s="94">
        <v>9.38</v>
      </c>
      <c r="S29" s="57"/>
      <c r="T29" s="27"/>
      <c r="U29" s="13">
        <v>101801729.89999998</v>
      </c>
    </row>
    <row r="30" spans="1:21" s="22" customFormat="1" ht="16.5" customHeight="1">
      <c r="A30" s="41"/>
      <c r="B30" s="49">
        <v>39203</v>
      </c>
      <c r="C30" s="4">
        <v>1007632</v>
      </c>
      <c r="D30" s="4">
        <v>1213133</v>
      </c>
      <c r="E30" s="4">
        <v>261.3</v>
      </c>
      <c r="F30" s="6">
        <v>24.03956194432684</v>
      </c>
      <c r="G30" s="6">
        <v>47.34790101079594</v>
      </c>
      <c r="H30" s="4">
        <v>41642</v>
      </c>
      <c r="I30" s="9">
        <v>2302</v>
      </c>
      <c r="J30" s="4">
        <v>39178.409001</v>
      </c>
      <c r="K30" s="4">
        <f t="shared" si="1"/>
        <v>100374.29356</v>
      </c>
      <c r="L30" s="4">
        <v>220</v>
      </c>
      <c r="M30" s="4">
        <v>65.81</v>
      </c>
      <c r="N30" s="8">
        <v>2.734</v>
      </c>
      <c r="O30" s="21">
        <f>+N30/2.625</f>
        <v>1.0415238095238095</v>
      </c>
      <c r="P30" s="14">
        <v>101</v>
      </c>
      <c r="Q30" s="87">
        <v>475</v>
      </c>
      <c r="R30" s="94">
        <v>9.32</v>
      </c>
      <c r="S30" s="57"/>
      <c r="T30" s="28"/>
      <c r="U30" s="22">
        <v>100374293.56</v>
      </c>
    </row>
    <row r="31" spans="1:21" s="13" customFormat="1" ht="16.5" customHeight="1">
      <c r="A31" s="40"/>
      <c r="B31" s="49">
        <v>39234</v>
      </c>
      <c r="C31" s="4">
        <v>1016824</v>
      </c>
      <c r="D31" s="4">
        <v>1204992</v>
      </c>
      <c r="E31" s="4">
        <v>262.7</v>
      </c>
      <c r="F31" s="6">
        <v>23.81885002093631</v>
      </c>
      <c r="G31" s="6">
        <v>48.18804978671653</v>
      </c>
      <c r="H31" s="4">
        <v>41671</v>
      </c>
      <c r="I31" s="9">
        <v>2327</v>
      </c>
      <c r="J31" s="4">
        <v>44131.40791050001</v>
      </c>
      <c r="K31" s="4">
        <f t="shared" si="1"/>
        <v>116009.58368000001</v>
      </c>
      <c r="L31" s="4">
        <v>221</v>
      </c>
      <c r="M31" s="4">
        <v>67.67</v>
      </c>
      <c r="N31" s="8">
        <v>2.663</v>
      </c>
      <c r="O31" s="21">
        <v>1.01</v>
      </c>
      <c r="P31" s="14">
        <v>96</v>
      </c>
      <c r="Q31" s="87">
        <v>476</v>
      </c>
      <c r="R31" s="94">
        <v>9.39</v>
      </c>
      <c r="S31" s="57"/>
      <c r="T31" s="27"/>
      <c r="U31" s="13">
        <v>116009583.68</v>
      </c>
    </row>
    <row r="32" spans="1:21" s="13" customFormat="1" ht="16.5" customHeight="1">
      <c r="A32" s="40"/>
      <c r="B32" s="49">
        <v>39264</v>
      </c>
      <c r="C32" s="4">
        <v>1107915</v>
      </c>
      <c r="D32" s="4">
        <v>1306309</v>
      </c>
      <c r="E32" s="4">
        <v>282.657</v>
      </c>
      <c r="F32" s="6">
        <v>24.272135897860128</v>
      </c>
      <c r="G32" s="6">
        <v>48.04575698021249</v>
      </c>
      <c r="H32" s="4">
        <v>54555</v>
      </c>
      <c r="I32" s="9">
        <v>2097</v>
      </c>
      <c r="J32" s="4">
        <v>55764.65589800001</v>
      </c>
      <c r="K32" s="4">
        <f t="shared" si="1"/>
        <v>137129.5899</v>
      </c>
      <c r="L32" s="4">
        <v>228</v>
      </c>
      <c r="M32" s="4">
        <v>68.78</v>
      </c>
      <c r="N32" s="8">
        <v>2.578</v>
      </c>
      <c r="O32" s="21">
        <f>+N32/2.66</f>
        <v>0.9691729323308269</v>
      </c>
      <c r="P32" s="14">
        <v>91</v>
      </c>
      <c r="Q32" s="87">
        <v>479</v>
      </c>
      <c r="R32" s="94">
        <v>9.34</v>
      </c>
      <c r="S32" s="57"/>
      <c r="T32" s="27"/>
      <c r="U32" s="13">
        <v>137129589.9</v>
      </c>
    </row>
    <row r="33" spans="1:21" s="13" customFormat="1" ht="16.5" customHeight="1">
      <c r="A33" s="40"/>
      <c r="B33" s="49">
        <v>39295</v>
      </c>
      <c r="C33" s="4">
        <v>1184699</v>
      </c>
      <c r="D33" s="4">
        <v>1391909</v>
      </c>
      <c r="E33" s="4">
        <v>299.503</v>
      </c>
      <c r="F33" s="6">
        <v>24.030838506208173</v>
      </c>
      <c r="G33" s="6">
        <v>48.94455945094751</v>
      </c>
      <c r="H33" s="4">
        <v>64782</v>
      </c>
      <c r="I33" s="9">
        <v>2173</v>
      </c>
      <c r="J33" s="4">
        <v>59397.83048000001</v>
      </c>
      <c r="K33" s="4">
        <f t="shared" si="1"/>
        <v>146475.59889000002</v>
      </c>
      <c r="L33" s="4">
        <v>235</v>
      </c>
      <c r="M33" s="4">
        <v>71.11</v>
      </c>
      <c r="N33" s="8">
        <v>2.652</v>
      </c>
      <c r="O33" s="21">
        <f>+N33/2.7</f>
        <v>0.9822222222222222</v>
      </c>
      <c r="P33" s="14">
        <v>93</v>
      </c>
      <c r="Q33" s="87">
        <v>477</v>
      </c>
      <c r="R33" s="94">
        <v>9.35</v>
      </c>
      <c r="S33" s="57"/>
      <c r="T33" s="27"/>
      <c r="U33" s="13">
        <v>146475598.89000002</v>
      </c>
    </row>
    <row r="34" spans="1:21" s="13" customFormat="1" ht="16.5" customHeight="1">
      <c r="A34" s="40"/>
      <c r="B34" s="49">
        <v>39326</v>
      </c>
      <c r="C34" s="4">
        <v>986286</v>
      </c>
      <c r="D34" s="4">
        <v>1170859</v>
      </c>
      <c r="E34" s="4">
        <v>248.705</v>
      </c>
      <c r="F34" s="6">
        <v>23.920188356575174</v>
      </c>
      <c r="G34" s="6">
        <v>47.00774880306525</v>
      </c>
      <c r="H34" s="4">
        <v>50379</v>
      </c>
      <c r="I34" s="9">
        <v>2510</v>
      </c>
      <c r="J34" s="4">
        <v>55664.161638</v>
      </c>
      <c r="K34" s="4">
        <f t="shared" si="1"/>
        <v>164585.27436</v>
      </c>
      <c r="L34" s="4">
        <v>198</v>
      </c>
      <c r="M34" s="4">
        <v>63.06</v>
      </c>
      <c r="N34" s="8">
        <v>2.735</v>
      </c>
      <c r="O34" s="21">
        <f>+N34/2.67</f>
        <v>1.0243445692883895</v>
      </c>
      <c r="P34" s="14">
        <v>96</v>
      </c>
      <c r="Q34" s="87">
        <v>473</v>
      </c>
      <c r="R34" s="94">
        <v>9.31</v>
      </c>
      <c r="S34" s="57"/>
      <c r="T34" s="23"/>
      <c r="U34" s="13">
        <v>164585274.36</v>
      </c>
    </row>
    <row r="35" spans="1:21" s="13" customFormat="1" ht="16.5" customHeight="1">
      <c r="A35" s="40"/>
      <c r="B35" s="49">
        <v>39356</v>
      </c>
      <c r="C35" s="4">
        <v>1171694</v>
      </c>
      <c r="D35" s="4">
        <v>1387591</v>
      </c>
      <c r="E35" s="4">
        <v>290.6</v>
      </c>
      <c r="F35" s="6">
        <v>21.346535603112272</v>
      </c>
      <c r="G35" s="6">
        <v>48.133812129966834</v>
      </c>
      <c r="H35" s="4">
        <v>51682</v>
      </c>
      <c r="I35" s="9">
        <f>125465/H35*1000</f>
        <v>2427.6343794744785</v>
      </c>
      <c r="J35" s="4">
        <v>43313.4668115</v>
      </c>
      <c r="K35" s="4">
        <f t="shared" si="1"/>
        <v>129979.89101</v>
      </c>
      <c r="L35" s="4">
        <v>239</v>
      </c>
      <c r="M35" s="4">
        <v>72.9</v>
      </c>
      <c r="N35" s="8">
        <v>2.864</v>
      </c>
      <c r="O35" s="21">
        <v>1.07</v>
      </c>
      <c r="P35" s="14">
        <v>99</v>
      </c>
      <c r="Q35" s="87">
        <v>479</v>
      </c>
      <c r="R35" s="94">
        <v>9.33</v>
      </c>
      <c r="S35" s="57"/>
      <c r="T35" s="23"/>
      <c r="U35" s="13">
        <v>129979891.01</v>
      </c>
    </row>
    <row r="36" spans="1:21" s="13" customFormat="1" ht="16.5" customHeight="1">
      <c r="A36" s="40"/>
      <c r="B36" s="49">
        <v>39387</v>
      </c>
      <c r="C36" s="4">
        <v>1203966</v>
      </c>
      <c r="D36" s="4">
        <v>1419876</v>
      </c>
      <c r="E36" s="4">
        <v>303</v>
      </c>
      <c r="F36" s="6">
        <v>22.53318044028656</v>
      </c>
      <c r="G36" s="6">
        <v>48.73040111717889</v>
      </c>
      <c r="H36" s="4">
        <v>57144</v>
      </c>
      <c r="I36" s="9">
        <f>146957/H36*1000</f>
        <v>2571.696066078678</v>
      </c>
      <c r="J36" s="4">
        <v>52281.37852450001</v>
      </c>
      <c r="K36" s="4">
        <f t="shared" si="1"/>
        <v>159728.60519000003</v>
      </c>
      <c r="L36" s="4">
        <v>246</v>
      </c>
      <c r="M36" s="4">
        <v>74.55</v>
      </c>
      <c r="N36" s="8">
        <v>2.969</v>
      </c>
      <c r="O36" s="21">
        <v>1.1</v>
      </c>
      <c r="P36" s="14">
        <v>102</v>
      </c>
      <c r="Q36" s="87">
        <v>481</v>
      </c>
      <c r="R36" s="94">
        <v>9.54</v>
      </c>
      <c r="S36" s="57"/>
      <c r="T36" s="23"/>
      <c r="U36" s="13">
        <v>159728605.19000003</v>
      </c>
    </row>
    <row r="37" spans="1:21" s="13" customFormat="1" ht="16.5" customHeight="1">
      <c r="A37" s="40"/>
      <c r="B37" s="49">
        <v>39417</v>
      </c>
      <c r="C37" s="4">
        <v>1091186</v>
      </c>
      <c r="D37" s="4">
        <v>1280662</v>
      </c>
      <c r="E37" s="4">
        <v>269</v>
      </c>
      <c r="F37" s="6">
        <v>20.305105720869857</v>
      </c>
      <c r="G37" s="6">
        <v>49.6653397668189</v>
      </c>
      <c r="H37" s="4">
        <v>39213</v>
      </c>
      <c r="I37" s="9">
        <f>104992/H37*1000</f>
        <v>2677.4794073394028</v>
      </c>
      <c r="J37" s="4">
        <v>37020.5336625</v>
      </c>
      <c r="K37" s="4">
        <f t="shared" si="1"/>
        <v>114971.49489000002</v>
      </c>
      <c r="L37" s="4">
        <v>230</v>
      </c>
      <c r="M37" s="4">
        <v>70.23</v>
      </c>
      <c r="N37" s="8">
        <v>2.929</v>
      </c>
      <c r="O37" s="21">
        <v>1.09</v>
      </c>
      <c r="P37" s="14">
        <v>100</v>
      </c>
      <c r="Q37" s="87">
        <v>485</v>
      </c>
      <c r="R37" s="94">
        <v>9.68</v>
      </c>
      <c r="S37" s="57"/>
      <c r="T37" s="23"/>
      <c r="U37" s="13">
        <v>114971494.89000002</v>
      </c>
    </row>
    <row r="38" spans="1:20" s="13" customFormat="1" ht="16.5" customHeight="1">
      <c r="A38" s="40"/>
      <c r="B38" s="49"/>
      <c r="C38" s="32"/>
      <c r="D38" s="59"/>
      <c r="E38" s="4"/>
      <c r="F38" s="29"/>
      <c r="G38" s="29"/>
      <c r="H38" s="4"/>
      <c r="I38" s="9"/>
      <c r="J38" s="4"/>
      <c r="K38" s="32"/>
      <c r="L38" s="32"/>
      <c r="M38" s="32"/>
      <c r="N38" s="46"/>
      <c r="O38" s="53"/>
      <c r="P38" s="60"/>
      <c r="Q38" s="60"/>
      <c r="R38" s="95"/>
      <c r="S38" s="57"/>
      <c r="T38" s="23"/>
    </row>
    <row r="39" spans="1:21" s="13" customFormat="1" ht="16.5" customHeight="1">
      <c r="A39" s="40"/>
      <c r="B39" s="49">
        <v>39448</v>
      </c>
      <c r="C39" s="4">
        <v>1123820</v>
      </c>
      <c r="D39" s="4">
        <v>1347395</v>
      </c>
      <c r="E39" s="4">
        <v>285.573</v>
      </c>
      <c r="F39" s="6">
        <v>22.638356414633773</v>
      </c>
      <c r="G39" s="6">
        <v>47.66308903658464</v>
      </c>
      <c r="H39" s="4">
        <v>49771</v>
      </c>
      <c r="I39" s="9">
        <v>2735.100988777238</v>
      </c>
      <c r="J39" s="4">
        <v>41569.67598950001</v>
      </c>
      <c r="K39" s="4">
        <f aca="true" t="shared" si="2" ref="K39:K50">+U39/1000</f>
        <v>139503.81916</v>
      </c>
      <c r="L39" s="4">
        <v>235.80379999999997</v>
      </c>
      <c r="M39" s="4">
        <v>70.60105922576196</v>
      </c>
      <c r="N39" s="8">
        <v>2.927</v>
      </c>
      <c r="O39" s="21">
        <v>1.1</v>
      </c>
      <c r="P39" s="14">
        <v>98.0492525808783</v>
      </c>
      <c r="Q39" s="87">
        <v>488</v>
      </c>
      <c r="R39" s="92">
        <v>10.028333333333332</v>
      </c>
      <c r="S39" s="57"/>
      <c r="T39" s="23"/>
      <c r="U39" s="13">
        <v>139503819.16000003</v>
      </c>
    </row>
    <row r="40" spans="1:21" s="13" customFormat="1" ht="16.5" customHeight="1">
      <c r="A40" s="40"/>
      <c r="B40" s="49">
        <v>39479</v>
      </c>
      <c r="C40" s="4">
        <v>1042929</v>
      </c>
      <c r="D40" s="4">
        <v>1243112</v>
      </c>
      <c r="E40" s="4">
        <v>261.864</v>
      </c>
      <c r="F40" s="6">
        <v>19.878550175421232</v>
      </c>
      <c r="G40" s="6">
        <v>51.02856654177679</v>
      </c>
      <c r="H40" s="4">
        <v>41826</v>
      </c>
      <c r="I40" s="9">
        <v>3024</v>
      </c>
      <c r="J40" s="4">
        <v>42264.5536505</v>
      </c>
      <c r="K40" s="4">
        <f t="shared" si="2"/>
        <v>152442.64876999997</v>
      </c>
      <c r="L40" s="4">
        <v>219.86219999999994</v>
      </c>
      <c r="M40" s="4">
        <v>70.492851256085</v>
      </c>
      <c r="N40" s="8">
        <v>3.049</v>
      </c>
      <c r="O40" s="21">
        <f>+N40/2.7</f>
        <v>1.1292592592592592</v>
      </c>
      <c r="P40" s="14">
        <v>101.19759463104785</v>
      </c>
      <c r="Q40" s="87">
        <v>485</v>
      </c>
      <c r="R40" s="92">
        <v>10.371666666666666</v>
      </c>
      <c r="S40" s="57"/>
      <c r="T40" s="23"/>
      <c r="U40" s="13">
        <v>152442648.76999998</v>
      </c>
    </row>
    <row r="41" spans="1:21" s="13" customFormat="1" ht="16.5" customHeight="1">
      <c r="A41" s="40"/>
      <c r="B41" s="49">
        <v>39508</v>
      </c>
      <c r="C41" s="4">
        <v>582198</v>
      </c>
      <c r="D41" s="4">
        <v>722024</v>
      </c>
      <c r="E41" s="4">
        <v>152.362</v>
      </c>
      <c r="F41" s="6">
        <v>21.880362239249056</v>
      </c>
      <c r="G41" s="6">
        <v>48.44120086712253</v>
      </c>
      <c r="H41" s="4">
        <v>35393</v>
      </c>
      <c r="I41" s="9">
        <v>3321</v>
      </c>
      <c r="J41" s="4">
        <v>36150.8570795</v>
      </c>
      <c r="K41" s="4">
        <f t="shared" si="2"/>
        <v>144768.82839</v>
      </c>
      <c r="L41" s="4">
        <v>116.86510000000001</v>
      </c>
      <c r="M41" s="4">
        <v>35.060344814890236</v>
      </c>
      <c r="N41" s="8">
        <v>3.126</v>
      </c>
      <c r="O41" s="21">
        <v>1.169</v>
      </c>
      <c r="P41" s="14">
        <v>102.60648777185179</v>
      </c>
      <c r="Q41" s="87">
        <v>478</v>
      </c>
      <c r="R41" s="92">
        <v>11.1</v>
      </c>
      <c r="S41" s="57"/>
      <c r="T41" s="23"/>
      <c r="U41" s="13">
        <v>144768828.39000002</v>
      </c>
    </row>
    <row r="42" spans="1:21" s="13" customFormat="1" ht="16.5" customHeight="1">
      <c r="A42" s="40"/>
      <c r="B42" s="49">
        <v>39539</v>
      </c>
      <c r="C42" s="4">
        <v>1145873</v>
      </c>
      <c r="D42" s="4">
        <v>1379156</v>
      </c>
      <c r="E42" s="4">
        <v>294.889</v>
      </c>
      <c r="F42" s="6">
        <v>21.131461310280613</v>
      </c>
      <c r="G42" s="6">
        <v>48.9</v>
      </c>
      <c r="H42" s="4">
        <v>18464</v>
      </c>
      <c r="I42" s="4">
        <v>2878</v>
      </c>
      <c r="J42" s="4">
        <v>12081.4043235</v>
      </c>
      <c r="K42" s="4">
        <f t="shared" si="2"/>
        <v>43266.98324</v>
      </c>
      <c r="L42" s="4">
        <v>276.00079999999997</v>
      </c>
      <c r="M42" s="4">
        <v>85.42063731003977</v>
      </c>
      <c r="N42" s="8">
        <v>3.068</v>
      </c>
      <c r="O42" s="21">
        <v>1.14</v>
      </c>
      <c r="P42" s="14">
        <v>99.47579512836133</v>
      </c>
      <c r="Q42" s="87">
        <v>485</v>
      </c>
      <c r="R42" s="92">
        <v>11.578333333333333</v>
      </c>
      <c r="S42" s="57"/>
      <c r="T42" s="23"/>
      <c r="U42" s="13">
        <v>43266983.24</v>
      </c>
    </row>
    <row r="43" spans="1:21" s="13" customFormat="1" ht="16.5" customHeight="1">
      <c r="A43" s="40"/>
      <c r="B43" s="49">
        <v>39569</v>
      </c>
      <c r="C43" s="4">
        <v>889640</v>
      </c>
      <c r="D43" s="4">
        <v>1103694</v>
      </c>
      <c r="E43" s="4">
        <v>231.998</v>
      </c>
      <c r="F43" s="6">
        <v>19.002982622720378</v>
      </c>
      <c r="G43" s="6">
        <v>50.839971692464026</v>
      </c>
      <c r="H43" s="4">
        <v>10298</v>
      </c>
      <c r="I43" s="4">
        <v>5603</v>
      </c>
      <c r="J43" s="4">
        <v>9435.27008</v>
      </c>
      <c r="K43" s="4">
        <f t="shared" si="2"/>
        <v>70393.21532999999</v>
      </c>
      <c r="L43" s="4">
        <v>222</v>
      </c>
      <c r="M43" s="4">
        <v>66.29192218967799</v>
      </c>
      <c r="N43" s="8">
        <v>3.065</v>
      </c>
      <c r="O43" s="21">
        <v>1.14</v>
      </c>
      <c r="P43" s="14">
        <v>98.32810908638454</v>
      </c>
      <c r="Q43" s="87">
        <v>477</v>
      </c>
      <c r="R43" s="92">
        <v>14.341666666666667</v>
      </c>
      <c r="S43" s="57"/>
      <c r="T43" s="23"/>
      <c r="U43" s="13">
        <v>70393215.33</v>
      </c>
    </row>
    <row r="44" spans="1:21" s="13" customFormat="1" ht="16.5" customHeight="1">
      <c r="A44" s="40"/>
      <c r="B44" s="49">
        <v>39600</v>
      </c>
      <c r="C44" s="4">
        <v>817540</v>
      </c>
      <c r="D44" s="4">
        <v>1023830</v>
      </c>
      <c r="E44" s="4">
        <v>218.202</v>
      </c>
      <c r="F44" s="6">
        <v>21.90510689562797</v>
      </c>
      <c r="G44" s="6">
        <v>49.5</v>
      </c>
      <c r="H44" s="4">
        <v>18942</v>
      </c>
      <c r="I44" s="4">
        <v>4931</v>
      </c>
      <c r="J44" s="4">
        <v>24814.679450000003</v>
      </c>
      <c r="K44" s="4">
        <f t="shared" si="2"/>
        <v>124857.31067</v>
      </c>
      <c r="L44" s="4">
        <v>198.9735</v>
      </c>
      <c r="M44" s="4">
        <v>61.44430060796163</v>
      </c>
      <c r="N44" s="8">
        <v>3.103</v>
      </c>
      <c r="O44" s="21">
        <v>1.19</v>
      </c>
      <c r="P44" s="14">
        <v>98.36994244466464</v>
      </c>
      <c r="Q44" s="87">
        <v>480</v>
      </c>
      <c r="R44" s="92">
        <v>14.216666666666667</v>
      </c>
      <c r="S44" s="57"/>
      <c r="T44" s="23"/>
      <c r="U44" s="13">
        <v>124857310.67</v>
      </c>
    </row>
    <row r="45" spans="1:24" s="13" customFormat="1" ht="16.5" customHeight="1">
      <c r="A45" s="40"/>
      <c r="B45" s="49">
        <v>39630</v>
      </c>
      <c r="C45" s="4">
        <v>1158558</v>
      </c>
      <c r="D45" s="4">
        <v>1370085</v>
      </c>
      <c r="E45" s="4">
        <v>300.879</v>
      </c>
      <c r="F45" s="6">
        <v>24.012572409654485</v>
      </c>
      <c r="G45" s="6">
        <v>49.4</v>
      </c>
      <c r="H45" s="4">
        <v>35794</v>
      </c>
      <c r="I45" s="4">
        <v>3410</v>
      </c>
      <c r="J45" s="4">
        <v>36514.680315000005</v>
      </c>
      <c r="K45" s="4">
        <f t="shared" si="2"/>
        <v>146078.97868999996</v>
      </c>
      <c r="L45" s="4">
        <v>264.55690000000004</v>
      </c>
      <c r="M45" s="4">
        <v>78.96571187325175</v>
      </c>
      <c r="N45" s="8">
        <v>3.044</v>
      </c>
      <c r="O45" s="21">
        <v>1.18</v>
      </c>
      <c r="P45" s="14">
        <v>95.77477721100068</v>
      </c>
      <c r="Q45" s="87">
        <v>480</v>
      </c>
      <c r="R45" s="92">
        <v>14.916666666666666</v>
      </c>
      <c r="S45" s="57"/>
      <c r="T45" s="23"/>
      <c r="U45" s="13">
        <v>146078978.68999997</v>
      </c>
      <c r="X45" s="22"/>
    </row>
    <row r="46" spans="1:24" s="13" customFormat="1" ht="16.5" customHeight="1">
      <c r="A46" s="40"/>
      <c r="B46" s="49">
        <v>39661</v>
      </c>
      <c r="C46" s="4">
        <v>1098145</v>
      </c>
      <c r="D46" s="4">
        <v>1300395</v>
      </c>
      <c r="E46" s="4">
        <v>284.499</v>
      </c>
      <c r="F46" s="6">
        <v>24.149862332077518</v>
      </c>
      <c r="G46" s="6">
        <v>49</v>
      </c>
      <c r="H46" s="4">
        <v>45624</v>
      </c>
      <c r="I46" s="4">
        <v>4189</v>
      </c>
      <c r="J46" s="4">
        <v>51013.45802499999</v>
      </c>
      <c r="K46" s="4">
        <f t="shared" si="2"/>
        <v>237687.19952000002</v>
      </c>
      <c r="L46" s="4">
        <v>238</v>
      </c>
      <c r="M46" s="4">
        <v>71.12431951133097</v>
      </c>
      <c r="N46" s="8">
        <v>3.057</v>
      </c>
      <c r="O46" s="21">
        <v>1.18</v>
      </c>
      <c r="P46" s="14">
        <v>95.38837695957601</v>
      </c>
      <c r="Q46" s="87">
        <v>484</v>
      </c>
      <c r="R46" s="92">
        <v>14.765</v>
      </c>
      <c r="S46" s="57"/>
      <c r="T46" s="23"/>
      <c r="U46" s="13">
        <v>237687199.52</v>
      </c>
      <c r="X46" s="22"/>
    </row>
    <row r="47" spans="1:24" s="13" customFormat="1" ht="16.5" customHeight="1">
      <c r="A47" s="40"/>
      <c r="B47" s="49">
        <v>39692</v>
      </c>
      <c r="C47" s="4">
        <v>1174795</v>
      </c>
      <c r="D47" s="4">
        <v>1364139</v>
      </c>
      <c r="E47" s="4">
        <v>295.636</v>
      </c>
      <c r="F47" s="6">
        <v>23.626939830969</v>
      </c>
      <c r="G47" s="6">
        <v>47.4</v>
      </c>
      <c r="H47" s="4">
        <v>54528</v>
      </c>
      <c r="I47" s="4">
        <v>3701</v>
      </c>
      <c r="J47" s="4">
        <v>50180.41169549999</v>
      </c>
      <c r="K47" s="4">
        <f t="shared" si="2"/>
        <v>236676.44321</v>
      </c>
      <c r="L47" s="4">
        <v>241</v>
      </c>
      <c r="M47" s="4">
        <v>73.51339267585472</v>
      </c>
      <c r="N47" s="8">
        <v>3.029</v>
      </c>
      <c r="O47" s="21">
        <v>1.15</v>
      </c>
      <c r="P47" s="14">
        <v>93.99028426343557</v>
      </c>
      <c r="Q47" s="87">
        <v>480</v>
      </c>
      <c r="R47" s="92">
        <v>14.69</v>
      </c>
      <c r="S47" s="57"/>
      <c r="T47" s="23"/>
      <c r="U47" s="13">
        <v>236676443.21</v>
      </c>
      <c r="X47" s="22"/>
    </row>
    <row r="48" spans="1:24" s="13" customFormat="1" ht="16.5" customHeight="1">
      <c r="A48" s="40"/>
      <c r="B48" s="49">
        <v>39722</v>
      </c>
      <c r="C48" s="4">
        <v>1114031</v>
      </c>
      <c r="D48" s="4">
        <v>1331926</v>
      </c>
      <c r="E48" s="4">
        <v>281.19</v>
      </c>
      <c r="F48" s="6">
        <v>19.984454391565958</v>
      </c>
      <c r="G48" s="6">
        <v>47.61052592747069</v>
      </c>
      <c r="H48" s="4">
        <v>49183</v>
      </c>
      <c r="I48" s="4">
        <v>3643</v>
      </c>
      <c r="J48" s="4">
        <v>36036.873360000005</v>
      </c>
      <c r="K48" s="4">
        <f t="shared" si="2"/>
        <v>168815.00806</v>
      </c>
      <c r="L48" s="4">
        <v>232</v>
      </c>
      <c r="M48" s="4">
        <v>69</v>
      </c>
      <c r="N48" s="8">
        <v>2.977</v>
      </c>
      <c r="O48" s="21">
        <v>1.08</v>
      </c>
      <c r="P48" s="14">
        <v>92.73884840877973</v>
      </c>
      <c r="Q48" s="87">
        <v>481</v>
      </c>
      <c r="R48" s="92">
        <v>13.656666666666666</v>
      </c>
      <c r="S48" s="57"/>
      <c r="T48" s="23"/>
      <c r="U48" s="13">
        <v>168815008.06</v>
      </c>
      <c r="X48" s="22"/>
    </row>
    <row r="49" spans="1:24" s="13" customFormat="1" ht="16.5" customHeight="1">
      <c r="A49" s="42"/>
      <c r="B49" s="49">
        <v>39753</v>
      </c>
      <c r="C49" s="4">
        <v>994157</v>
      </c>
      <c r="D49" s="4">
        <v>1199993</v>
      </c>
      <c r="E49" s="4">
        <v>245.139</v>
      </c>
      <c r="F49" s="6">
        <v>21.317344097256978</v>
      </c>
      <c r="G49" s="6">
        <v>46.42153895394549</v>
      </c>
      <c r="H49" s="4">
        <v>38115</v>
      </c>
      <c r="I49" s="4">
        <v>3149</v>
      </c>
      <c r="J49" s="4">
        <v>38383.1120395</v>
      </c>
      <c r="K49" s="4">
        <f t="shared" si="2"/>
        <v>149667.64854999998</v>
      </c>
      <c r="L49" s="4">
        <v>206</v>
      </c>
      <c r="M49" s="4">
        <v>63.21</v>
      </c>
      <c r="N49" s="8">
        <v>2.603</v>
      </c>
      <c r="O49" s="21">
        <v>0.92</v>
      </c>
      <c r="P49" s="14">
        <v>81</v>
      </c>
      <c r="Q49" s="87">
        <v>485</v>
      </c>
      <c r="R49" s="92">
        <v>13.11166666666667</v>
      </c>
      <c r="S49" s="57"/>
      <c r="T49" s="23"/>
      <c r="U49" s="13">
        <v>149667648.54999998</v>
      </c>
      <c r="X49" s="22"/>
    </row>
    <row r="50" spans="1:24" s="13" customFormat="1" ht="16.5" customHeight="1">
      <c r="A50" s="20"/>
      <c r="B50" s="49">
        <v>39783</v>
      </c>
      <c r="C50" s="4">
        <v>1068134</v>
      </c>
      <c r="D50" s="4">
        <v>1283522</v>
      </c>
      <c r="E50" s="4">
        <v>260</v>
      </c>
      <c r="F50" s="6">
        <v>18.88781114075566</v>
      </c>
      <c r="G50" s="6">
        <v>46.91994918862944</v>
      </c>
      <c r="H50" s="4">
        <v>31423</v>
      </c>
      <c r="I50" s="4">
        <v>2792</v>
      </c>
      <c r="J50" s="4">
        <v>28476.1770485</v>
      </c>
      <c r="K50" s="4">
        <f t="shared" si="2"/>
        <v>89960.40383</v>
      </c>
      <c r="L50" s="4">
        <v>229</v>
      </c>
      <c r="M50" s="4">
        <v>68.08</v>
      </c>
      <c r="N50" s="8">
        <v>2.556</v>
      </c>
      <c r="O50" s="21">
        <v>0.87</v>
      </c>
      <c r="P50" s="14">
        <v>80</v>
      </c>
      <c r="Q50" s="87">
        <v>485</v>
      </c>
      <c r="R50" s="92">
        <v>12.636666666666668</v>
      </c>
      <c r="S50" s="57"/>
      <c r="T50" s="23"/>
      <c r="U50" s="13">
        <v>89960403.83</v>
      </c>
      <c r="X50" s="22"/>
    </row>
    <row r="51" spans="1:24" s="13" customFormat="1" ht="16.5" customHeight="1">
      <c r="A51" s="20"/>
      <c r="B51" s="49"/>
      <c r="C51" s="59"/>
      <c r="D51" s="59"/>
      <c r="E51" s="34"/>
      <c r="F51" s="61"/>
      <c r="G51" s="6"/>
      <c r="H51" s="32"/>
      <c r="I51" s="59"/>
      <c r="J51" s="32"/>
      <c r="K51" s="34"/>
      <c r="L51" s="4"/>
      <c r="M51" s="4"/>
      <c r="N51" s="46"/>
      <c r="O51" s="53"/>
      <c r="P51" s="62"/>
      <c r="Q51" s="60"/>
      <c r="R51" s="92"/>
      <c r="S51" s="57"/>
      <c r="T51" s="23"/>
      <c r="X51" s="22"/>
    </row>
    <row r="52" spans="1:24" s="13" customFormat="1" ht="16.5" customHeight="1">
      <c r="A52" s="20"/>
      <c r="B52" s="49">
        <v>39814</v>
      </c>
      <c r="C52" s="4">
        <v>1096539</v>
      </c>
      <c r="D52" s="4">
        <v>1311459</v>
      </c>
      <c r="E52" s="4">
        <v>278.6889317301182</v>
      </c>
      <c r="F52" s="6">
        <v>20.745097860515358</v>
      </c>
      <c r="G52" s="6">
        <v>47.151062035287126</v>
      </c>
      <c r="H52" s="4">
        <v>41466</v>
      </c>
      <c r="I52" s="4">
        <v>2554</v>
      </c>
      <c r="J52" s="4">
        <v>37469.652377499995</v>
      </c>
      <c r="K52" s="4">
        <f aca="true" t="shared" si="3" ref="K52:K63">+U52/1000</f>
        <v>109566.04454999998</v>
      </c>
      <c r="L52" s="4">
        <v>237</v>
      </c>
      <c r="M52" s="4">
        <v>70.21</v>
      </c>
      <c r="N52" s="8">
        <v>2.626</v>
      </c>
      <c r="O52" s="21">
        <v>0.89</v>
      </c>
      <c r="P52" s="14">
        <v>82</v>
      </c>
      <c r="Q52" s="87">
        <v>487</v>
      </c>
      <c r="R52" s="92">
        <v>13.543333333333335</v>
      </c>
      <c r="S52" s="57"/>
      <c r="T52" s="23"/>
      <c r="U52" s="67">
        <v>109566044.54999998</v>
      </c>
      <c r="X52" s="22"/>
    </row>
    <row r="53" spans="1:24" s="13" customFormat="1" ht="16.5" customHeight="1">
      <c r="A53" s="20"/>
      <c r="B53" s="49">
        <v>39845</v>
      </c>
      <c r="C53" s="4">
        <v>1008351</v>
      </c>
      <c r="D53" s="4">
        <v>1213668</v>
      </c>
      <c r="E53" s="4">
        <v>251.68980056100395</v>
      </c>
      <c r="F53" s="6">
        <v>18.806698925015347</v>
      </c>
      <c r="G53" s="6">
        <v>50.32182075109485</v>
      </c>
      <c r="H53" s="4">
        <v>43760</v>
      </c>
      <c r="I53" s="4">
        <v>2533</v>
      </c>
      <c r="J53" s="4">
        <v>46371.324358</v>
      </c>
      <c r="K53" s="4">
        <f t="shared" si="3"/>
        <v>136372.85724</v>
      </c>
      <c r="L53" s="4">
        <v>209</v>
      </c>
      <c r="M53" s="4">
        <v>68.61</v>
      </c>
      <c r="N53" s="8">
        <v>2.961</v>
      </c>
      <c r="O53" s="21">
        <f>+N53/2.9975</f>
        <v>0.9878231859883235</v>
      </c>
      <c r="P53" s="7">
        <v>92</v>
      </c>
      <c r="Q53" s="87">
        <v>490</v>
      </c>
      <c r="R53" s="92">
        <v>13.545</v>
      </c>
      <c r="S53" s="57"/>
      <c r="T53" s="23"/>
      <c r="U53" s="67">
        <v>136372857.24</v>
      </c>
      <c r="X53" s="22"/>
    </row>
    <row r="54" spans="1:24" s="13" customFormat="1" ht="16.5" customHeight="1">
      <c r="A54" s="20"/>
      <c r="B54" s="49">
        <v>39873</v>
      </c>
      <c r="C54" s="4">
        <v>1044926</v>
      </c>
      <c r="D54" s="4">
        <v>1259783</v>
      </c>
      <c r="E54" s="4">
        <v>261.5369693734201</v>
      </c>
      <c r="F54" s="6">
        <v>18.99518400528088</v>
      </c>
      <c r="G54" s="6">
        <v>49.16278747935825</v>
      </c>
      <c r="H54" s="4">
        <v>51070</v>
      </c>
      <c r="I54" s="4">
        <v>2613</v>
      </c>
      <c r="J54" s="4">
        <v>49264.54553</v>
      </c>
      <c r="K54" s="4">
        <f t="shared" si="3"/>
        <v>150966.95774</v>
      </c>
      <c r="L54" s="4">
        <v>209</v>
      </c>
      <c r="M54" s="4">
        <v>61.83</v>
      </c>
      <c r="N54" s="8">
        <v>3.481</v>
      </c>
      <c r="O54" s="21">
        <f>+N54/3.12</f>
        <v>1.115705128205128</v>
      </c>
      <c r="P54" s="4">
        <v>107</v>
      </c>
      <c r="Q54" s="4">
        <v>491</v>
      </c>
      <c r="R54" s="92">
        <v>14.456666666666669</v>
      </c>
      <c r="S54" s="57"/>
      <c r="T54" s="23"/>
      <c r="U54" s="67">
        <v>150966957.74</v>
      </c>
      <c r="X54" s="22"/>
    </row>
    <row r="55" spans="1:24" s="13" customFormat="1" ht="16.5" customHeight="1">
      <c r="A55" s="20"/>
      <c r="B55" s="49">
        <v>39904</v>
      </c>
      <c r="C55" s="4">
        <v>1126012</v>
      </c>
      <c r="D55" s="4">
        <v>1342224.25</v>
      </c>
      <c r="E55" s="4">
        <v>284.29114784602046</v>
      </c>
      <c r="F55" s="6">
        <v>20.856874016266804</v>
      </c>
      <c r="G55" s="6">
        <v>48.992303347688924</v>
      </c>
      <c r="H55" s="4">
        <v>46232</v>
      </c>
      <c r="I55" s="4">
        <v>2657</v>
      </c>
      <c r="J55" s="4">
        <v>43103.702016999996</v>
      </c>
      <c r="K55" s="4">
        <f t="shared" si="3"/>
        <v>127694.62805000001</v>
      </c>
      <c r="L55" s="4">
        <v>243</v>
      </c>
      <c r="M55" s="4">
        <v>74.26</v>
      </c>
      <c r="N55" s="8">
        <v>3.301</v>
      </c>
      <c r="O55" s="21">
        <v>1.05</v>
      </c>
      <c r="P55" s="4">
        <v>102</v>
      </c>
      <c r="Q55" s="4">
        <v>485</v>
      </c>
      <c r="R55" s="92">
        <v>15.276666666666669</v>
      </c>
      <c r="S55" s="57"/>
      <c r="T55" s="23"/>
      <c r="U55" s="67">
        <v>127694628.05000001</v>
      </c>
      <c r="X55" s="22"/>
    </row>
    <row r="56" spans="1:24" s="13" customFormat="1" ht="16.5" customHeight="1">
      <c r="A56" s="20"/>
      <c r="B56" s="49">
        <v>39934</v>
      </c>
      <c r="C56" s="4">
        <v>1041107</v>
      </c>
      <c r="D56" s="4">
        <v>1241788</v>
      </c>
      <c r="E56" s="4">
        <v>260.8707225093709</v>
      </c>
      <c r="F56" s="6">
        <v>19.827725808614595</v>
      </c>
      <c r="G56" s="6">
        <v>50.1768455659775</v>
      </c>
      <c r="H56" s="4">
        <v>42447</v>
      </c>
      <c r="I56" s="4">
        <v>2838</v>
      </c>
      <c r="J56" s="4">
        <v>49690.425793</v>
      </c>
      <c r="K56" s="4">
        <f t="shared" si="3"/>
        <v>151659.94486999998</v>
      </c>
      <c r="L56" s="4">
        <v>223</v>
      </c>
      <c r="M56" s="4">
        <v>66.07</v>
      </c>
      <c r="N56" s="8">
        <v>2.972</v>
      </c>
      <c r="O56" s="21">
        <v>0.94</v>
      </c>
      <c r="P56" s="4">
        <v>90</v>
      </c>
      <c r="Q56" s="4">
        <v>479</v>
      </c>
      <c r="R56" s="92">
        <v>15.381666666666666</v>
      </c>
      <c r="S56" s="57"/>
      <c r="T56" s="23"/>
      <c r="U56" s="67">
        <v>151659944.86999997</v>
      </c>
      <c r="X56" s="22"/>
    </row>
    <row r="57" spans="1:24" s="13" customFormat="1" ht="16.5" customHeight="1">
      <c r="A57" s="20"/>
      <c r="B57" s="49">
        <v>39965</v>
      </c>
      <c r="C57" s="4">
        <v>1210139</v>
      </c>
      <c r="D57" s="4">
        <v>1427990</v>
      </c>
      <c r="E57" s="4">
        <v>300.77831568826684</v>
      </c>
      <c r="F57" s="6">
        <v>19.257209305394763</v>
      </c>
      <c r="G57" s="6">
        <v>51.87836764799688</v>
      </c>
      <c r="H57" s="4">
        <v>59067</v>
      </c>
      <c r="I57" s="4">
        <v>2359</v>
      </c>
      <c r="J57" s="4">
        <v>54963.93196150001</v>
      </c>
      <c r="K57" s="4">
        <f t="shared" si="3"/>
        <v>146306.54986000003</v>
      </c>
      <c r="L57" s="4">
        <v>245</v>
      </c>
      <c r="M57" s="4">
        <v>74.97</v>
      </c>
      <c r="N57" s="8">
        <v>3.035</v>
      </c>
      <c r="O57" s="21">
        <v>0.94</v>
      </c>
      <c r="P57" s="4">
        <v>92</v>
      </c>
      <c r="Q57" s="4">
        <v>484</v>
      </c>
      <c r="R57" s="92">
        <v>15.323333333333332</v>
      </c>
      <c r="S57" s="57"/>
      <c r="T57" s="23"/>
      <c r="U57" s="67">
        <v>146306549.86</v>
      </c>
      <c r="X57" s="22"/>
    </row>
    <row r="58" spans="1:24" s="13" customFormat="1" ht="16.5" customHeight="1">
      <c r="A58" s="20"/>
      <c r="B58" s="49">
        <v>39995</v>
      </c>
      <c r="C58" s="4">
        <v>1234381</v>
      </c>
      <c r="D58" s="4">
        <v>1458327.25</v>
      </c>
      <c r="E58" s="4">
        <v>311.26013527414796</v>
      </c>
      <c r="F58" s="6">
        <v>20.46504712509247</v>
      </c>
      <c r="G58" s="6">
        <v>50.05100026328636</v>
      </c>
      <c r="H58" s="4">
        <v>70274</v>
      </c>
      <c r="I58" s="4">
        <v>2284</v>
      </c>
      <c r="J58" s="4">
        <v>67820.777044</v>
      </c>
      <c r="K58" s="4">
        <f t="shared" si="3"/>
        <v>178475.67555</v>
      </c>
      <c r="L58" s="4">
        <v>243</v>
      </c>
      <c r="M58" s="4">
        <v>71.77</v>
      </c>
      <c r="N58" s="8">
        <v>3.173</v>
      </c>
      <c r="O58" s="21">
        <v>0.98</v>
      </c>
      <c r="P58" s="4">
        <v>94</v>
      </c>
      <c r="Q58" s="4">
        <v>479</v>
      </c>
      <c r="R58" s="92">
        <v>15.086666666666666</v>
      </c>
      <c r="S58" s="57"/>
      <c r="T58" s="23"/>
      <c r="U58" s="67">
        <v>178475675.55</v>
      </c>
      <c r="X58" s="22"/>
    </row>
    <row r="59" spans="1:24" s="13" customFormat="1" ht="16.5" customHeight="1">
      <c r="A59" s="20"/>
      <c r="B59" s="49">
        <v>40026</v>
      </c>
      <c r="C59" s="4">
        <v>1174203</v>
      </c>
      <c r="D59" s="4">
        <v>1390996</v>
      </c>
      <c r="E59" s="4">
        <v>294.77603458187156</v>
      </c>
      <c r="F59" s="6">
        <v>20.40349348712054</v>
      </c>
      <c r="G59" s="6">
        <v>49.754107937346696</v>
      </c>
      <c r="H59" s="4">
        <v>62333</v>
      </c>
      <c r="I59" s="4">
        <v>2372</v>
      </c>
      <c r="J59" s="4">
        <v>59640.50556649999</v>
      </c>
      <c r="K59" s="4">
        <f t="shared" si="3"/>
        <v>164265.94040000002</v>
      </c>
      <c r="L59" s="4">
        <v>236</v>
      </c>
      <c r="M59" s="4">
        <v>69.67</v>
      </c>
      <c r="N59" s="8">
        <v>3.198</v>
      </c>
      <c r="O59" s="21">
        <f>+N59/3.27</f>
        <v>0.9779816513761468</v>
      </c>
      <c r="P59" s="4">
        <v>94</v>
      </c>
      <c r="Q59" s="4">
        <v>478</v>
      </c>
      <c r="R59" s="92">
        <v>14.68</v>
      </c>
      <c r="S59" s="57"/>
      <c r="T59" s="23"/>
      <c r="U59" s="67">
        <v>164265940.40000004</v>
      </c>
      <c r="X59" s="22"/>
    </row>
    <row r="60" spans="1:24" s="13" customFormat="1" ht="16.5" customHeight="1">
      <c r="A60" s="20"/>
      <c r="B60" s="49">
        <v>40057</v>
      </c>
      <c r="C60" s="4">
        <v>1114827</v>
      </c>
      <c r="D60" s="4">
        <v>1333403</v>
      </c>
      <c r="E60" s="4">
        <v>282.7875931045844</v>
      </c>
      <c r="F60" s="6">
        <v>20.83121421318483</v>
      </c>
      <c r="G60" s="6">
        <v>47.93886185546466</v>
      </c>
      <c r="H60" s="4">
        <v>72272</v>
      </c>
      <c r="I60" s="4">
        <v>2252</v>
      </c>
      <c r="J60" s="4">
        <v>64249.4795285</v>
      </c>
      <c r="K60" s="4">
        <f t="shared" si="3"/>
        <v>178606.3939</v>
      </c>
      <c r="L60" s="4">
        <v>208</v>
      </c>
      <c r="M60" s="4">
        <v>63.52</v>
      </c>
      <c r="N60" s="8">
        <v>3.254</v>
      </c>
      <c r="O60" s="21">
        <v>0.99</v>
      </c>
      <c r="P60" s="4">
        <v>95</v>
      </c>
      <c r="Q60" s="4">
        <v>480</v>
      </c>
      <c r="R60" s="92">
        <v>14.666666666666666</v>
      </c>
      <c r="S60" s="57"/>
      <c r="T60" s="23"/>
      <c r="U60" s="67">
        <v>178606393.9</v>
      </c>
      <c r="X60" s="22"/>
    </row>
    <row r="61" spans="1:24" s="13" customFormat="1" ht="16.5" customHeight="1">
      <c r="A61" s="20"/>
      <c r="B61" s="49">
        <v>40087</v>
      </c>
      <c r="C61" s="4">
        <v>1211840</v>
      </c>
      <c r="D61" s="4">
        <v>1439888</v>
      </c>
      <c r="E61" s="4">
        <v>302.7067338033222</v>
      </c>
      <c r="F61" s="6">
        <v>19.187117095604656</v>
      </c>
      <c r="G61" s="6">
        <v>49.75452194027375</v>
      </c>
      <c r="H61" s="4">
        <v>64925</v>
      </c>
      <c r="I61" s="4">
        <v>2476</v>
      </c>
      <c r="J61" s="4">
        <v>59425.996432</v>
      </c>
      <c r="K61" s="4">
        <f t="shared" si="3"/>
        <v>170306.39437</v>
      </c>
      <c r="L61" s="4">
        <v>237</v>
      </c>
      <c r="M61" s="4">
        <v>70</v>
      </c>
      <c r="N61" s="8">
        <v>3.329</v>
      </c>
      <c r="O61" s="21">
        <v>1.02</v>
      </c>
      <c r="P61" s="4">
        <v>96</v>
      </c>
      <c r="Q61" s="4">
        <v>478</v>
      </c>
      <c r="R61" s="92">
        <v>14.82</v>
      </c>
      <c r="S61" s="57"/>
      <c r="T61" s="23"/>
      <c r="U61" s="67">
        <v>170306394.37</v>
      </c>
      <c r="X61" s="22"/>
    </row>
    <row r="62" spans="2:24" ht="16.5" customHeight="1">
      <c r="B62" s="49">
        <v>40118</v>
      </c>
      <c r="C62" s="4">
        <v>1129328</v>
      </c>
      <c r="D62" s="4">
        <v>1324906</v>
      </c>
      <c r="E62" s="4">
        <v>276.8272143330831</v>
      </c>
      <c r="F62" s="6">
        <v>19.052525782961666</v>
      </c>
      <c r="G62" s="6">
        <v>48.3208745492551</v>
      </c>
      <c r="H62" s="4">
        <v>61141</v>
      </c>
      <c r="I62" s="4">
        <v>2581</v>
      </c>
      <c r="J62" s="4">
        <v>67420.07013250001</v>
      </c>
      <c r="K62" s="4">
        <f t="shared" si="3"/>
        <v>205656.15880999996</v>
      </c>
      <c r="L62" s="4">
        <f>+E62-61</f>
        <v>215.82721433308308</v>
      </c>
      <c r="M62" s="4">
        <v>63</v>
      </c>
      <c r="N62" s="8">
        <v>3.496</v>
      </c>
      <c r="O62" s="21">
        <f>+N62/3.24</f>
        <v>1.0790123456790122</v>
      </c>
      <c r="P62" s="4">
        <v>100</v>
      </c>
      <c r="Q62" s="4">
        <v>487</v>
      </c>
      <c r="R62" s="92">
        <v>14.443333333333333</v>
      </c>
      <c r="S62" s="57"/>
      <c r="U62" s="67">
        <v>205656158.80999997</v>
      </c>
      <c r="X62" s="13"/>
    </row>
    <row r="63" spans="2:24" ht="16.5" customHeight="1">
      <c r="B63" s="49">
        <v>40148</v>
      </c>
      <c r="C63" s="4">
        <v>1094679</v>
      </c>
      <c r="D63" s="4">
        <v>1308594</v>
      </c>
      <c r="E63" s="4">
        <v>270.18129112993137</v>
      </c>
      <c r="F63" s="6">
        <v>17.558967429309018</v>
      </c>
      <c r="G63" s="6">
        <v>47.21503901373846</v>
      </c>
      <c r="H63" s="4">
        <v>46392</v>
      </c>
      <c r="I63" s="4">
        <v>2813</v>
      </c>
      <c r="J63" s="4">
        <v>42259.262123500004</v>
      </c>
      <c r="K63" s="4">
        <f t="shared" si="3"/>
        <v>139262.95243</v>
      </c>
      <c r="L63" s="4">
        <v>206</v>
      </c>
      <c r="M63" s="4">
        <v>63</v>
      </c>
      <c r="N63" s="8">
        <v>3.78</v>
      </c>
      <c r="O63" s="21">
        <v>1.17</v>
      </c>
      <c r="P63" s="4">
        <v>107</v>
      </c>
      <c r="Q63" s="4">
        <v>490</v>
      </c>
      <c r="R63" s="92">
        <v>17.635</v>
      </c>
      <c r="S63" s="57"/>
      <c r="U63" s="67">
        <v>139262952.43</v>
      </c>
      <c r="X63" s="13"/>
    </row>
    <row r="64" spans="1:24" s="22" customFormat="1" ht="16.5" customHeight="1">
      <c r="A64" s="41"/>
      <c r="B64" s="49"/>
      <c r="C64" s="32"/>
      <c r="D64" s="32"/>
      <c r="E64" s="32"/>
      <c r="F64" s="52"/>
      <c r="G64" s="29"/>
      <c r="H64" s="32"/>
      <c r="I64" s="32"/>
      <c r="J64" s="32"/>
      <c r="K64" s="32"/>
      <c r="L64" s="32"/>
      <c r="M64" s="4"/>
      <c r="N64" s="46"/>
      <c r="O64" s="53"/>
      <c r="P64" s="32"/>
      <c r="Q64" s="32"/>
      <c r="R64" s="95"/>
      <c r="S64" s="57"/>
      <c r="T64" s="28"/>
      <c r="X64" s="18"/>
    </row>
    <row r="65" spans="1:21" s="22" customFormat="1" ht="16.5" customHeight="1">
      <c r="A65" s="41"/>
      <c r="B65" s="49">
        <v>40179</v>
      </c>
      <c r="C65" s="4">
        <v>931116</v>
      </c>
      <c r="D65" s="4">
        <v>1133636</v>
      </c>
      <c r="E65" s="4">
        <v>238.74419242406674</v>
      </c>
      <c r="F65" s="6">
        <v>20.264070717242923</v>
      </c>
      <c r="G65" s="6">
        <v>45.71943919650594</v>
      </c>
      <c r="H65" s="4">
        <v>40777</v>
      </c>
      <c r="I65" s="4">
        <v>2911.301303248395</v>
      </c>
      <c r="J65" s="4">
        <v>37630.022782</v>
      </c>
      <c r="K65" s="4">
        <f aca="true" t="shared" si="4" ref="K65:K76">+U65/1000</f>
        <v>134518.58070000002</v>
      </c>
      <c r="L65" s="4">
        <v>198</v>
      </c>
      <c r="M65" s="4">
        <v>58</v>
      </c>
      <c r="N65" s="8">
        <v>3.933</v>
      </c>
      <c r="O65" s="21">
        <v>1.21</v>
      </c>
      <c r="P65" s="4">
        <v>110</v>
      </c>
      <c r="Q65" s="4">
        <v>485</v>
      </c>
      <c r="R65" s="92">
        <v>17.865</v>
      </c>
      <c r="S65" s="57"/>
      <c r="T65" s="28"/>
      <c r="U65" s="22">
        <v>134518580.70000002</v>
      </c>
    </row>
    <row r="66" spans="1:21" s="22" customFormat="1" ht="16.5" customHeight="1">
      <c r="A66" s="41"/>
      <c r="B66" s="49">
        <v>40210</v>
      </c>
      <c r="C66" s="4">
        <v>791740</v>
      </c>
      <c r="D66" s="4">
        <v>967760</v>
      </c>
      <c r="E66" s="4">
        <v>205.4278820629268</v>
      </c>
      <c r="F66" s="6">
        <v>21.083738379333983</v>
      </c>
      <c r="G66" s="6">
        <v>46.13015037213856</v>
      </c>
      <c r="H66" s="4">
        <v>35067</v>
      </c>
      <c r="I66" s="4">
        <v>2989.365157827837</v>
      </c>
      <c r="J66" s="4">
        <v>32636.886645</v>
      </c>
      <c r="K66" s="4">
        <f t="shared" si="4"/>
        <v>118897.01959000001</v>
      </c>
      <c r="L66" s="4">
        <v>170</v>
      </c>
      <c r="M66" s="4">
        <v>55.2</v>
      </c>
      <c r="N66" s="8">
        <v>5.169</v>
      </c>
      <c r="O66" s="21">
        <v>1.57</v>
      </c>
      <c r="P66" s="4">
        <v>141.6</v>
      </c>
      <c r="Q66" s="4">
        <v>494</v>
      </c>
      <c r="R66" s="92">
        <v>24.073333333333334</v>
      </c>
      <c r="S66" s="57"/>
      <c r="T66" s="28"/>
      <c r="U66" s="22">
        <v>118897019.59</v>
      </c>
    </row>
    <row r="67" spans="1:21" s="22" customFormat="1" ht="16.5" customHeight="1">
      <c r="A67" s="41"/>
      <c r="B67" s="49">
        <v>40238</v>
      </c>
      <c r="C67" s="4">
        <v>881128</v>
      </c>
      <c r="D67" s="4">
        <v>1105605</v>
      </c>
      <c r="E67" s="4">
        <v>231.00162702542804</v>
      </c>
      <c r="F67" s="6">
        <v>17.98225439791131</v>
      </c>
      <c r="G67" s="6">
        <v>48.28022612915723</v>
      </c>
      <c r="H67" s="4">
        <v>32497</v>
      </c>
      <c r="I67" s="4">
        <v>3237.3685736521643</v>
      </c>
      <c r="J67" s="4">
        <v>21514.150425</v>
      </c>
      <c r="K67" s="4">
        <f t="shared" si="4"/>
        <v>83850.48862</v>
      </c>
      <c r="L67" s="4">
        <v>199</v>
      </c>
      <c r="M67" s="4">
        <v>58.2</v>
      </c>
      <c r="N67" s="8">
        <v>5.477</v>
      </c>
      <c r="O67" s="21">
        <v>1.67</v>
      </c>
      <c r="P67" s="4">
        <v>147.5</v>
      </c>
      <c r="Q67" s="4">
        <v>492</v>
      </c>
      <c r="R67" s="92">
        <v>23.39</v>
      </c>
      <c r="S67" s="57"/>
      <c r="T67" s="28"/>
      <c r="U67" s="22">
        <v>83850488.62</v>
      </c>
    </row>
    <row r="68" spans="1:21" s="22" customFormat="1" ht="16.5" customHeight="1">
      <c r="A68" s="41"/>
      <c r="B68" s="49">
        <v>40269</v>
      </c>
      <c r="C68" s="4">
        <v>796121</v>
      </c>
      <c r="D68" s="4">
        <v>974771</v>
      </c>
      <c r="E68" s="4">
        <v>210.2581368159259</v>
      </c>
      <c r="F68" s="6">
        <v>20.57808744497556</v>
      </c>
      <c r="G68" s="6">
        <v>46.14348213562343</v>
      </c>
      <c r="H68" s="4">
        <v>13103</v>
      </c>
      <c r="I68" s="4">
        <v>4372.301633605601</v>
      </c>
      <c r="J68" s="4">
        <v>16016.542044999998</v>
      </c>
      <c r="K68" s="4">
        <f t="shared" si="4"/>
        <v>93195.14343000001</v>
      </c>
      <c r="L68" s="4">
        <v>197</v>
      </c>
      <c r="M68" s="4">
        <v>59.5</v>
      </c>
      <c r="N68" s="8">
        <v>5.985</v>
      </c>
      <c r="O68" s="21">
        <v>1.81</v>
      </c>
      <c r="P68" s="4">
        <v>159.4</v>
      </c>
      <c r="Q68" s="4">
        <v>486</v>
      </c>
      <c r="R68" s="92">
        <v>23.723333333333333</v>
      </c>
      <c r="S68" s="57"/>
      <c r="T68" s="28"/>
      <c r="U68" s="22">
        <v>93195143.43</v>
      </c>
    </row>
    <row r="69" spans="1:21" s="22" customFormat="1" ht="16.5" customHeight="1">
      <c r="A69" s="41"/>
      <c r="B69" s="49">
        <v>40299</v>
      </c>
      <c r="C69" s="4">
        <v>767763</v>
      </c>
      <c r="D69" s="4">
        <v>933997</v>
      </c>
      <c r="E69" s="4">
        <v>209.78143237384543</v>
      </c>
      <c r="F69" s="6">
        <v>23.882224030119836</v>
      </c>
      <c r="G69" s="6">
        <v>42.82050652550391</v>
      </c>
      <c r="H69" s="4">
        <v>19104</v>
      </c>
      <c r="I69" s="4">
        <v>4489.466907030646</v>
      </c>
      <c r="J69" s="4">
        <v>20303.031250000004</v>
      </c>
      <c r="K69" s="4">
        <f t="shared" si="4"/>
        <v>106112.73641000001</v>
      </c>
      <c r="L69" s="4">
        <v>190</v>
      </c>
      <c r="M69" s="4">
        <v>55.7</v>
      </c>
      <c r="N69" s="8">
        <v>6.278</v>
      </c>
      <c r="O69" s="21">
        <v>1.885285285285285</v>
      </c>
      <c r="P69" s="4">
        <v>165.2</v>
      </c>
      <c r="Q69" s="4">
        <v>483</v>
      </c>
      <c r="R69" s="94">
        <v>24.51</v>
      </c>
      <c r="S69" s="57"/>
      <c r="T69" s="28"/>
      <c r="U69" s="22">
        <v>106112736.41000001</v>
      </c>
    </row>
    <row r="70" spans="1:21" s="22" customFormat="1" ht="16.5" customHeight="1">
      <c r="A70" s="41"/>
      <c r="B70" s="49">
        <v>40330</v>
      </c>
      <c r="C70" s="4">
        <v>778337</v>
      </c>
      <c r="D70" s="4">
        <v>951394</v>
      </c>
      <c r="E70" s="4">
        <v>211</v>
      </c>
      <c r="F70" s="6">
        <v>22.396686046286902</v>
      </c>
      <c r="G70" s="6">
        <v>44.197985763737236</v>
      </c>
      <c r="H70" s="4">
        <v>22878</v>
      </c>
      <c r="I70" s="4">
        <v>4383.207193220777</v>
      </c>
      <c r="J70" s="4">
        <v>24640.822799999998</v>
      </c>
      <c r="K70" s="4">
        <f t="shared" si="4"/>
        <v>119337.62358</v>
      </c>
      <c r="L70" s="4">
        <v>188</v>
      </c>
      <c r="M70" s="4">
        <v>56.6</v>
      </c>
      <c r="N70" s="8">
        <v>6.213</v>
      </c>
      <c r="O70" s="21">
        <v>1.86</v>
      </c>
      <c r="P70" s="4">
        <v>161.5</v>
      </c>
      <c r="Q70" s="4">
        <v>483</v>
      </c>
      <c r="R70" s="94">
        <v>24.65</v>
      </c>
      <c r="S70" s="57"/>
      <c r="T70" s="28"/>
      <c r="U70" s="22">
        <v>119337623.58</v>
      </c>
    </row>
    <row r="71" spans="1:21" s="22" customFormat="1" ht="16.5" customHeight="1">
      <c r="A71" s="41"/>
      <c r="B71" s="49">
        <v>40360</v>
      </c>
      <c r="C71" s="4">
        <v>831175</v>
      </c>
      <c r="D71" s="4">
        <v>1009126</v>
      </c>
      <c r="E71" s="4">
        <v>227</v>
      </c>
      <c r="F71" s="6">
        <v>24.314531166268498</v>
      </c>
      <c r="G71" s="6">
        <v>42.6557582202463</v>
      </c>
      <c r="H71" s="4">
        <v>27237</v>
      </c>
      <c r="I71" s="4">
        <v>3340.1998629099176</v>
      </c>
      <c r="J71" s="4">
        <v>23976.73767</v>
      </c>
      <c r="K71" s="4">
        <f t="shared" si="4"/>
        <v>94186.70928</v>
      </c>
      <c r="L71" s="4">
        <v>198</v>
      </c>
      <c r="M71" s="4">
        <v>58.4</v>
      </c>
      <c r="N71" s="8">
        <v>6.184</v>
      </c>
      <c r="O71" s="21">
        <v>1.8404761904761906</v>
      </c>
      <c r="P71" s="4">
        <v>159.4</v>
      </c>
      <c r="Q71" s="4">
        <v>478</v>
      </c>
      <c r="R71" s="94">
        <v>24.69</v>
      </c>
      <c r="S71" s="57"/>
      <c r="T71" s="28"/>
      <c r="U71" s="22">
        <v>94186709.28</v>
      </c>
    </row>
    <row r="72" spans="1:21" s="22" customFormat="1" ht="16.5" customHeight="1">
      <c r="A72" s="41"/>
      <c r="B72" s="49">
        <v>40391</v>
      </c>
      <c r="C72" s="4">
        <v>873958</v>
      </c>
      <c r="D72" s="4">
        <v>1049636</v>
      </c>
      <c r="E72" s="4">
        <v>239</v>
      </c>
      <c r="F72" s="6">
        <v>24.97676291827987</v>
      </c>
      <c r="G72" s="6">
        <v>41.88832412281877</v>
      </c>
      <c r="H72" s="4">
        <v>28226</v>
      </c>
      <c r="I72" s="4">
        <v>3734.2618384401117</v>
      </c>
      <c r="J72" s="4">
        <v>28152.371984999998</v>
      </c>
      <c r="K72" s="4">
        <f t="shared" si="4"/>
        <v>122211.72134999999</v>
      </c>
      <c r="L72" s="4">
        <v>205</v>
      </c>
      <c r="M72" s="4">
        <v>61.3</v>
      </c>
      <c r="N72" s="8">
        <v>6.158</v>
      </c>
      <c r="O72" s="21">
        <v>1.8327380952380954</v>
      </c>
      <c r="P72" s="4">
        <v>157</v>
      </c>
      <c r="Q72" s="4">
        <v>477</v>
      </c>
      <c r="R72" s="94">
        <v>24.37</v>
      </c>
      <c r="S72" s="57"/>
      <c r="T72" s="28"/>
      <c r="U72" s="22">
        <v>122211721.35</v>
      </c>
    </row>
    <row r="73" spans="1:21" s="22" customFormat="1" ht="16.5" customHeight="1">
      <c r="A73" s="41"/>
      <c r="B73" s="49">
        <v>40422</v>
      </c>
      <c r="C73" s="4">
        <v>810126</v>
      </c>
      <c r="D73" s="4">
        <v>994473</v>
      </c>
      <c r="E73" s="4">
        <v>226</v>
      </c>
      <c r="F73" s="6">
        <v>24.235201532576305</v>
      </c>
      <c r="G73" s="6">
        <v>40.43629494743844</v>
      </c>
      <c r="H73" s="4">
        <v>30469</v>
      </c>
      <c r="I73" s="4">
        <v>3976.9761341925455</v>
      </c>
      <c r="J73" s="4">
        <v>29904.789369999995</v>
      </c>
      <c r="K73" s="4">
        <f t="shared" si="4"/>
        <v>144199.53056</v>
      </c>
      <c r="L73" s="4">
        <v>192</v>
      </c>
      <c r="M73" s="4">
        <v>58.6</v>
      </c>
      <c r="N73" s="8">
        <v>6.616</v>
      </c>
      <c r="O73" s="21">
        <v>1.9597156398104265</v>
      </c>
      <c r="P73" s="4">
        <v>167.1</v>
      </c>
      <c r="Q73" s="4">
        <v>479</v>
      </c>
      <c r="R73" s="94">
        <v>24.78</v>
      </c>
      <c r="S73" s="57"/>
      <c r="T73" s="28"/>
      <c r="U73" s="22">
        <v>144199530.56</v>
      </c>
    </row>
    <row r="74" spans="1:21" s="22" customFormat="1" ht="16.5" customHeight="1">
      <c r="A74" s="41"/>
      <c r="B74" s="49">
        <v>40452</v>
      </c>
      <c r="C74" s="4">
        <v>733897</v>
      </c>
      <c r="D74" s="4">
        <v>895804</v>
      </c>
      <c r="E74" s="4">
        <v>205.4427700132226</v>
      </c>
      <c r="F74" s="6">
        <v>25.035677199658892</v>
      </c>
      <c r="G74" s="6">
        <v>40.34264614599226</v>
      </c>
      <c r="H74" s="4">
        <v>19574</v>
      </c>
      <c r="I74" s="4">
        <v>4165.033496650335</v>
      </c>
      <c r="J74" s="4">
        <v>19716.046279000002</v>
      </c>
      <c r="K74" s="4">
        <f t="shared" si="4"/>
        <v>103767.98951</v>
      </c>
      <c r="L74" s="4">
        <v>185.4427700132226</v>
      </c>
      <c r="M74" s="4">
        <v>53.5</v>
      </c>
      <c r="N74" s="8">
        <v>7.72</v>
      </c>
      <c r="O74" s="21">
        <v>2.3</v>
      </c>
      <c r="P74" s="4">
        <v>193.2</v>
      </c>
      <c r="Q74" s="4">
        <v>479</v>
      </c>
      <c r="R74" s="92">
        <v>28.34166666666667</v>
      </c>
      <c r="S74" s="57"/>
      <c r="T74" s="28"/>
      <c r="U74" s="22">
        <v>103767989.51</v>
      </c>
    </row>
    <row r="75" spans="1:21" s="22" customFormat="1" ht="16.5" customHeight="1">
      <c r="A75" s="41"/>
      <c r="B75" s="49">
        <v>40483</v>
      </c>
      <c r="C75" s="4">
        <v>771433</v>
      </c>
      <c r="D75" s="4">
        <v>925596</v>
      </c>
      <c r="E75" s="4">
        <v>212</v>
      </c>
      <c r="F75" s="6">
        <v>24.92145846134199</v>
      </c>
      <c r="G75" s="6">
        <v>40.41955660507875</v>
      </c>
      <c r="H75" s="4">
        <v>21827</v>
      </c>
      <c r="I75" s="4">
        <v>5007</v>
      </c>
      <c r="J75" s="4">
        <v>17886.782775</v>
      </c>
      <c r="K75" s="4">
        <f t="shared" si="4"/>
        <v>105121.42109999999</v>
      </c>
      <c r="L75" s="4">
        <v>190</v>
      </c>
      <c r="M75" s="4">
        <v>57</v>
      </c>
      <c r="N75" s="8">
        <v>8.042</v>
      </c>
      <c r="O75" s="21">
        <v>2.37</v>
      </c>
      <c r="P75" s="4">
        <v>199.4</v>
      </c>
      <c r="Q75" s="4">
        <v>482</v>
      </c>
      <c r="R75" s="92">
        <v>30.191666666666666</v>
      </c>
      <c r="S75" s="57"/>
      <c r="T75" s="28"/>
      <c r="U75" s="22">
        <v>105121421.1</v>
      </c>
    </row>
    <row r="76" spans="1:21" s="22" customFormat="1" ht="16.5" customHeight="1">
      <c r="A76" s="41"/>
      <c r="B76" s="49">
        <v>40513</v>
      </c>
      <c r="C76" s="4">
        <v>759642</v>
      </c>
      <c r="D76" s="4">
        <v>940909</v>
      </c>
      <c r="E76" s="4">
        <v>211</v>
      </c>
      <c r="F76" s="6">
        <v>22.7836727649005</v>
      </c>
      <c r="G76" s="6">
        <v>40.21490564891123</v>
      </c>
      <c r="H76" s="4">
        <v>19115</v>
      </c>
      <c r="I76" s="4">
        <v>5003</v>
      </c>
      <c r="J76" s="4">
        <v>17474.535910500003</v>
      </c>
      <c r="K76" s="4">
        <f t="shared" si="4"/>
        <v>113101.39012</v>
      </c>
      <c r="L76" s="4">
        <v>191</v>
      </c>
      <c r="M76" s="4">
        <v>53</v>
      </c>
      <c r="N76" s="8">
        <v>7.69</v>
      </c>
      <c r="O76" s="21">
        <v>2.27</v>
      </c>
      <c r="P76" s="4">
        <v>188.9</v>
      </c>
      <c r="Q76" s="4">
        <v>484</v>
      </c>
      <c r="R76" s="92">
        <v>30.395</v>
      </c>
      <c r="S76" s="57"/>
      <c r="T76" s="28"/>
      <c r="U76" s="22">
        <v>113101390.11999999</v>
      </c>
    </row>
    <row r="77" spans="1:20" s="22" customFormat="1" ht="16.5" customHeight="1">
      <c r="A77" s="41"/>
      <c r="B77" s="49"/>
      <c r="C77" s="32"/>
      <c r="D77" s="32"/>
      <c r="E77" s="32"/>
      <c r="F77" s="29"/>
      <c r="G77" s="29"/>
      <c r="H77" s="29"/>
      <c r="I77" s="29"/>
      <c r="J77" s="32"/>
      <c r="K77" s="32"/>
      <c r="L77" s="32"/>
      <c r="M77" s="32"/>
      <c r="N77" s="46"/>
      <c r="O77" s="53"/>
      <c r="P77" s="32"/>
      <c r="Q77" s="32"/>
      <c r="R77" s="56"/>
      <c r="S77" s="57"/>
      <c r="T77" s="28"/>
    </row>
    <row r="78" spans="1:21" s="22" customFormat="1" ht="16.5" customHeight="1">
      <c r="A78" s="41"/>
      <c r="B78" s="49">
        <v>40544</v>
      </c>
      <c r="C78" s="4">
        <v>723161</v>
      </c>
      <c r="D78" s="4">
        <v>889059</v>
      </c>
      <c r="E78" s="4">
        <v>201</v>
      </c>
      <c r="F78" s="44">
        <v>24.21392687340574</v>
      </c>
      <c r="G78" s="44">
        <v>39.589533036820896</v>
      </c>
      <c r="H78" s="4">
        <v>22334</v>
      </c>
      <c r="I78" s="4">
        <v>4820</v>
      </c>
      <c r="J78" s="4">
        <v>22498.805889999992</v>
      </c>
      <c r="K78" s="4">
        <f aca="true" t="shared" si="5" ref="K78:K89">+U78/1000</f>
        <v>125395.5779300001</v>
      </c>
      <c r="L78" s="4">
        <v>179</v>
      </c>
      <c r="M78" s="4">
        <v>52.03902827558741</v>
      </c>
      <c r="N78" s="8">
        <v>7.276</v>
      </c>
      <c r="O78" s="21">
        <v>2.14</v>
      </c>
      <c r="P78" s="4">
        <v>176.8</v>
      </c>
      <c r="Q78" s="4">
        <v>476</v>
      </c>
      <c r="R78" s="92">
        <v>29.796666666666667</v>
      </c>
      <c r="S78" s="57"/>
      <c r="T78" s="28"/>
      <c r="U78" s="22">
        <v>125395577.9300001</v>
      </c>
    </row>
    <row r="79" spans="1:21" s="22" customFormat="1" ht="16.5" customHeight="1">
      <c r="A79" s="41"/>
      <c r="B79" s="49">
        <v>40575</v>
      </c>
      <c r="C79" s="4">
        <v>695128</v>
      </c>
      <c r="D79" s="4">
        <v>851055</v>
      </c>
      <c r="E79" s="4">
        <v>194</v>
      </c>
      <c r="F79" s="44">
        <v>25.250588220128456</v>
      </c>
      <c r="G79" s="44">
        <v>38.71495156430031</v>
      </c>
      <c r="H79" s="4">
        <v>20789</v>
      </c>
      <c r="I79" s="4">
        <v>4889</v>
      </c>
      <c r="J79" s="4">
        <v>20383.335564999987</v>
      </c>
      <c r="K79" s="4">
        <f t="shared" si="5"/>
        <v>122475.481</v>
      </c>
      <c r="L79" s="4">
        <v>172</v>
      </c>
      <c r="M79" s="4">
        <v>55.361552028218696</v>
      </c>
      <c r="N79" s="8">
        <v>7.862</v>
      </c>
      <c r="O79" s="21">
        <v>2.304</v>
      </c>
      <c r="P79" s="4">
        <v>188.3</v>
      </c>
      <c r="Q79" s="4">
        <v>486</v>
      </c>
      <c r="R79" s="92">
        <v>29.913333333333338</v>
      </c>
      <c r="S79" s="57"/>
      <c r="T79" s="28"/>
      <c r="U79" s="22">
        <v>122475481</v>
      </c>
    </row>
    <row r="80" spans="1:21" s="22" customFormat="1" ht="16.5" customHeight="1">
      <c r="A80" s="41"/>
      <c r="B80" s="49">
        <v>40603</v>
      </c>
      <c r="C80" s="4">
        <v>779917</v>
      </c>
      <c r="D80" s="4">
        <v>943434</v>
      </c>
      <c r="E80" s="4">
        <v>218</v>
      </c>
      <c r="F80" s="44">
        <v>28.217669276749866</v>
      </c>
      <c r="G80" s="44">
        <v>36.59879790210483</v>
      </c>
      <c r="H80" s="4">
        <v>21285</v>
      </c>
      <c r="I80" s="4">
        <v>5031</v>
      </c>
      <c r="J80" s="4">
        <v>19925.442450500002</v>
      </c>
      <c r="K80" s="4">
        <f t="shared" si="5"/>
        <v>121622.6372399999</v>
      </c>
      <c r="L80" s="4">
        <v>197</v>
      </c>
      <c r="M80" s="4">
        <v>57.27200318598168</v>
      </c>
      <c r="N80" s="8">
        <v>8.2533</v>
      </c>
      <c r="O80" s="21">
        <v>2.4</v>
      </c>
      <c r="P80" s="4">
        <v>197.7</v>
      </c>
      <c r="Q80" s="4">
        <v>483</v>
      </c>
      <c r="R80" s="92">
        <v>31.93166666666666</v>
      </c>
      <c r="S80" s="57"/>
      <c r="T80" s="28"/>
      <c r="U80" s="22">
        <v>121622637.23999989</v>
      </c>
    </row>
    <row r="81" spans="1:21" s="22" customFormat="1" ht="16.5" customHeight="1">
      <c r="A81" s="41"/>
      <c r="B81" s="49">
        <v>40634</v>
      </c>
      <c r="C81" s="4">
        <v>680827</v>
      </c>
      <c r="D81" s="4">
        <v>821028</v>
      </c>
      <c r="E81" s="4">
        <v>191</v>
      </c>
      <c r="F81" s="44">
        <v>28.676631992922296</v>
      </c>
      <c r="G81" s="44">
        <v>38.51654190154436</v>
      </c>
      <c r="H81" s="4">
        <v>20777</v>
      </c>
      <c r="I81" s="4">
        <v>5156</v>
      </c>
      <c r="J81" s="4">
        <v>19020.16359499999</v>
      </c>
      <c r="K81" s="4">
        <f t="shared" si="5"/>
        <v>122974.25827000017</v>
      </c>
      <c r="L81" s="4">
        <v>171</v>
      </c>
      <c r="M81" s="4">
        <v>51.370370370370374</v>
      </c>
      <c r="N81" s="8">
        <v>7.949</v>
      </c>
      <c r="O81" s="21">
        <v>2.2907780979827086</v>
      </c>
      <c r="P81" s="4">
        <v>187.7</v>
      </c>
      <c r="Q81" s="4">
        <v>490</v>
      </c>
      <c r="R81" s="92">
        <v>32.98166666666667</v>
      </c>
      <c r="S81" s="57"/>
      <c r="T81" s="28"/>
      <c r="U81" s="22">
        <v>122974258.27000016</v>
      </c>
    </row>
    <row r="82" spans="1:21" s="22" customFormat="1" ht="16.5" customHeight="1">
      <c r="A82" s="41"/>
      <c r="B82" s="49">
        <v>40664</v>
      </c>
      <c r="C82" s="4">
        <v>760037</v>
      </c>
      <c r="D82" s="4">
        <v>896681</v>
      </c>
      <c r="E82" s="4">
        <v>208</v>
      </c>
      <c r="F82" s="44">
        <v>28.730548026342355</v>
      </c>
      <c r="G82" s="44">
        <v>37.352931009491016</v>
      </c>
      <c r="H82" s="4">
        <v>23778</v>
      </c>
      <c r="I82" s="4">
        <v>4962</v>
      </c>
      <c r="J82" s="4">
        <v>24190.443198500005</v>
      </c>
      <c r="K82" s="4">
        <f t="shared" si="5"/>
        <v>141688.98527000015</v>
      </c>
      <c r="L82" s="4">
        <v>184</v>
      </c>
      <c r="M82" s="4">
        <v>53.4926324173636</v>
      </c>
      <c r="N82" s="8">
        <v>7.8</v>
      </c>
      <c r="O82" s="21">
        <v>2.2349570200573066</v>
      </c>
      <c r="P82" s="4">
        <v>182.3</v>
      </c>
      <c r="Q82" s="4">
        <v>487</v>
      </c>
      <c r="R82" s="92">
        <v>32.795</v>
      </c>
      <c r="S82" s="57"/>
      <c r="T82" s="28"/>
      <c r="U82" s="22">
        <v>141688985.27000016</v>
      </c>
    </row>
    <row r="83" spans="1:21" s="22" customFormat="1" ht="16.5" customHeight="1">
      <c r="A83" s="41"/>
      <c r="B83" s="49">
        <v>40695</v>
      </c>
      <c r="C83" s="4">
        <v>750724</v>
      </c>
      <c r="D83" s="4">
        <v>880244</v>
      </c>
      <c r="E83" s="4">
        <v>204</v>
      </c>
      <c r="F83" s="44">
        <v>27.479417232669757</v>
      </c>
      <c r="G83" s="44">
        <v>37.49672531109028</v>
      </c>
      <c r="H83" s="4">
        <v>23638</v>
      </c>
      <c r="I83" s="4">
        <v>4807</v>
      </c>
      <c r="J83" s="4">
        <v>20589.7733305</v>
      </c>
      <c r="K83" s="4">
        <f t="shared" si="5"/>
        <v>123678.49584000035</v>
      </c>
      <c r="L83" s="4">
        <v>179.6</v>
      </c>
      <c r="M83" s="4">
        <v>53.95390946502057</v>
      </c>
      <c r="N83" s="8">
        <v>8.159</v>
      </c>
      <c r="O83" s="21">
        <v>2.3311428571428574</v>
      </c>
      <c r="P83" s="4">
        <v>189</v>
      </c>
      <c r="Q83" s="4">
        <v>481</v>
      </c>
      <c r="R83" s="92">
        <v>32.49666666666667</v>
      </c>
      <c r="S83" s="57"/>
      <c r="T83" s="28"/>
      <c r="U83" s="22">
        <v>123678495.84000035</v>
      </c>
    </row>
    <row r="84" spans="1:21" s="22" customFormat="1" ht="16.5" customHeight="1">
      <c r="A84" s="41"/>
      <c r="B84" s="49">
        <v>40725</v>
      </c>
      <c r="C84" s="4">
        <v>712582</v>
      </c>
      <c r="D84" s="4">
        <v>883661</v>
      </c>
      <c r="E84" s="4">
        <v>205</v>
      </c>
      <c r="F84" s="44">
        <v>28.41658786329585</v>
      </c>
      <c r="G84" s="44">
        <v>36.583572206051116</v>
      </c>
      <c r="H84" s="4">
        <v>19933</v>
      </c>
      <c r="I84" s="4">
        <v>4573</v>
      </c>
      <c r="J84" s="4">
        <v>19307.082325</v>
      </c>
      <c r="K84" s="4">
        <f t="shared" si="5"/>
        <v>112127.0382600002</v>
      </c>
      <c r="L84" s="4">
        <v>177</v>
      </c>
      <c r="M84" s="4">
        <v>51.45758661887694</v>
      </c>
      <c r="N84" s="8">
        <v>8.238</v>
      </c>
      <c r="O84" s="21">
        <v>2.35</v>
      </c>
      <c r="P84" s="4">
        <v>188.4</v>
      </c>
      <c r="Q84" s="4">
        <v>477</v>
      </c>
      <c r="R84" s="92">
        <v>32.32333333333334</v>
      </c>
      <c r="S84" s="57"/>
      <c r="T84" s="28"/>
      <c r="U84" s="22">
        <v>112127038.2600002</v>
      </c>
    </row>
    <row r="85" spans="1:21" s="22" customFormat="1" ht="16.5" customHeight="1">
      <c r="A85" s="41"/>
      <c r="B85" s="49">
        <v>40756</v>
      </c>
      <c r="C85" s="4">
        <v>809110</v>
      </c>
      <c r="D85" s="4">
        <v>954705</v>
      </c>
      <c r="E85" s="4">
        <v>222</v>
      </c>
      <c r="F85" s="44">
        <v>27.108114424426788</v>
      </c>
      <c r="G85" s="44">
        <v>36.68806318391725</v>
      </c>
      <c r="H85" s="4">
        <v>22940</v>
      </c>
      <c r="I85" s="4">
        <v>4745</v>
      </c>
      <c r="J85" s="4">
        <v>22038.751350999977</v>
      </c>
      <c r="K85" s="4">
        <f t="shared" si="5"/>
        <v>133539.16277000014</v>
      </c>
      <c r="L85" s="4">
        <v>198</v>
      </c>
      <c r="M85" s="4">
        <v>57.56272401433691</v>
      </c>
      <c r="N85" s="8">
        <v>8.579</v>
      </c>
      <c r="O85" s="21">
        <v>2.744</v>
      </c>
      <c r="P85" s="4">
        <v>194.4</v>
      </c>
      <c r="Q85" s="4">
        <v>477</v>
      </c>
      <c r="R85" s="92">
        <v>32.51</v>
      </c>
      <c r="S85" s="57"/>
      <c r="T85" s="28"/>
      <c r="U85" s="22">
        <v>133539162.77000013</v>
      </c>
    </row>
    <row r="86" spans="1:21" s="22" customFormat="1" ht="16.5" customHeight="1">
      <c r="A86" s="41"/>
      <c r="B86" s="49">
        <v>40787</v>
      </c>
      <c r="C86" s="4">
        <v>794676</v>
      </c>
      <c r="D86" s="4">
        <v>947384</v>
      </c>
      <c r="E86" s="4">
        <v>220</v>
      </c>
      <c r="F86" s="44">
        <v>27.045539114039208</v>
      </c>
      <c r="G86" s="44">
        <v>36.46761698584811</v>
      </c>
      <c r="H86" s="4">
        <v>23670</v>
      </c>
      <c r="I86" s="4">
        <v>4838</v>
      </c>
      <c r="J86" s="4">
        <v>21196.72997849999</v>
      </c>
      <c r="K86" s="4">
        <f t="shared" si="5"/>
        <v>133695.32679000017</v>
      </c>
      <c r="L86" s="4">
        <v>197</v>
      </c>
      <c r="M86" s="4">
        <v>59.18106995884773</v>
      </c>
      <c r="N86" s="8">
        <v>8.554</v>
      </c>
      <c r="O86" s="21">
        <v>2.3960784313725494</v>
      </c>
      <c r="P86" s="4">
        <v>191.9</v>
      </c>
      <c r="Q86" s="4">
        <v>481</v>
      </c>
      <c r="R86" s="92">
        <v>32.596666666666664</v>
      </c>
      <c r="S86" s="57"/>
      <c r="T86" s="28"/>
      <c r="U86" s="22">
        <v>133695326.79000016</v>
      </c>
    </row>
    <row r="87" spans="1:21" s="22" customFormat="1" ht="16.5" customHeight="1">
      <c r="A87" s="41"/>
      <c r="B87" s="49">
        <v>40817</v>
      </c>
      <c r="C87" s="4">
        <v>758492</v>
      </c>
      <c r="D87" s="4">
        <v>919001</v>
      </c>
      <c r="E87" s="4">
        <v>210</v>
      </c>
      <c r="F87" s="44">
        <v>24.52506305344949</v>
      </c>
      <c r="G87" s="44">
        <v>36.32412875263954</v>
      </c>
      <c r="H87" s="4">
        <v>21932</v>
      </c>
      <c r="I87" s="4">
        <v>5064</v>
      </c>
      <c r="J87" s="4">
        <v>19382.46468</v>
      </c>
      <c r="K87" s="4">
        <f t="shared" si="5"/>
        <v>132713.50451000017</v>
      </c>
      <c r="L87" s="4">
        <v>183</v>
      </c>
      <c r="M87" s="4">
        <v>53.20191158900836</v>
      </c>
      <c r="N87" s="8">
        <v>8.601</v>
      </c>
      <c r="O87" s="21">
        <v>2.3865149833518315</v>
      </c>
      <c r="P87" s="4">
        <v>191.2332959409273</v>
      </c>
      <c r="Q87" s="4">
        <v>483</v>
      </c>
      <c r="R87" s="92">
        <v>32.8</v>
      </c>
      <c r="S87" s="57"/>
      <c r="T87" s="28"/>
      <c r="U87" s="22">
        <v>132713504.51000018</v>
      </c>
    </row>
    <row r="88" spans="1:21" s="22" customFormat="1" ht="16.5" customHeight="1">
      <c r="A88" s="41"/>
      <c r="B88" s="49">
        <v>40848</v>
      </c>
      <c r="C88" s="4">
        <v>770118</v>
      </c>
      <c r="D88" s="4">
        <v>912403</v>
      </c>
      <c r="E88" s="4">
        <v>207</v>
      </c>
      <c r="F88" s="44">
        <v>22.392452555690305</v>
      </c>
      <c r="G88" s="44">
        <v>37.78615195590921</v>
      </c>
      <c r="H88" s="4">
        <v>17661</v>
      </c>
      <c r="I88" s="4">
        <v>6481</v>
      </c>
      <c r="J88" s="4">
        <v>16754.889160999992</v>
      </c>
      <c r="K88" s="4">
        <f t="shared" si="5"/>
        <v>132587.75004999992</v>
      </c>
      <c r="L88" s="4">
        <v>189</v>
      </c>
      <c r="M88" s="4">
        <v>56.77777777777778</v>
      </c>
      <c r="N88" s="8">
        <v>8.673</v>
      </c>
      <c r="O88" s="21">
        <v>2.3826923076923077</v>
      </c>
      <c r="P88" s="4">
        <v>190.8</v>
      </c>
      <c r="Q88" s="4">
        <v>480</v>
      </c>
      <c r="R88" s="92">
        <v>33.3</v>
      </c>
      <c r="S88" s="57"/>
      <c r="T88" s="28"/>
      <c r="U88" s="22">
        <v>132587750.04999991</v>
      </c>
    </row>
    <row r="89" spans="1:21" s="22" customFormat="1" ht="16.5" customHeight="1">
      <c r="A89" s="41"/>
      <c r="B89" s="49">
        <v>40878</v>
      </c>
      <c r="C89" s="4">
        <v>790000</v>
      </c>
      <c r="D89" s="4">
        <v>963261</v>
      </c>
      <c r="E89" s="4">
        <v>216</v>
      </c>
      <c r="F89" s="44">
        <v>21.787519090238234</v>
      </c>
      <c r="G89" s="44">
        <v>37.576900336176735</v>
      </c>
      <c r="H89" s="4">
        <v>12156</v>
      </c>
      <c r="I89" s="4">
        <v>5883</v>
      </c>
      <c r="J89" s="4">
        <v>11292.842685000003</v>
      </c>
      <c r="K89" s="4">
        <f t="shared" si="5"/>
        <v>83277.19190000003</v>
      </c>
      <c r="L89" s="4">
        <v>203</v>
      </c>
      <c r="M89" s="4">
        <v>59.0163281561131</v>
      </c>
      <c r="N89" s="8">
        <v>8.469</v>
      </c>
      <c r="O89" s="21">
        <v>2.322501028383381</v>
      </c>
      <c r="P89" s="4">
        <v>184.6</v>
      </c>
      <c r="Q89" s="4">
        <v>482</v>
      </c>
      <c r="R89" s="92">
        <v>33.71</v>
      </c>
      <c r="S89" s="57"/>
      <c r="T89" s="28"/>
      <c r="U89" s="22">
        <v>83277191.90000004</v>
      </c>
    </row>
    <row r="90" spans="1:20" s="22" customFormat="1" ht="16.5" customHeight="1">
      <c r="A90" s="41"/>
      <c r="B90" s="49"/>
      <c r="C90" s="34"/>
      <c r="D90" s="34"/>
      <c r="E90" s="34"/>
      <c r="F90" s="29"/>
      <c r="G90" s="29"/>
      <c r="H90" s="34"/>
      <c r="I90" s="34"/>
      <c r="J90" s="34"/>
      <c r="K90" s="34"/>
      <c r="L90" s="34"/>
      <c r="M90" s="34"/>
      <c r="N90" s="46"/>
      <c r="O90" s="46"/>
      <c r="P90" s="62"/>
      <c r="Q90" s="62"/>
      <c r="R90" s="96"/>
      <c r="S90" s="57"/>
      <c r="T90" s="28"/>
    </row>
    <row r="91" spans="1:21" s="22" customFormat="1" ht="16.5" customHeight="1">
      <c r="A91" s="41"/>
      <c r="B91" s="49">
        <v>40909</v>
      </c>
      <c r="C91" s="4">
        <v>766366</v>
      </c>
      <c r="D91" s="4">
        <v>955814</v>
      </c>
      <c r="E91" s="4">
        <v>215.05814999999998</v>
      </c>
      <c r="F91" s="6">
        <v>23.2</v>
      </c>
      <c r="G91" s="6">
        <v>38.5</v>
      </c>
      <c r="H91" s="33">
        <v>14735</v>
      </c>
      <c r="I91" s="33">
        <v>5742</v>
      </c>
      <c r="J91" s="33">
        <v>14954.78785699999</v>
      </c>
      <c r="K91" s="33">
        <f aca="true" t="shared" si="6" ref="K91:K102">+U91/1000</f>
        <v>106552.89101999997</v>
      </c>
      <c r="L91" s="33">
        <v>200.05814999999998</v>
      </c>
      <c r="M91" s="33">
        <v>57.45178973249409</v>
      </c>
      <c r="N91" s="8">
        <v>7.964</v>
      </c>
      <c r="O91" s="8">
        <v>2.158265582655827</v>
      </c>
      <c r="P91" s="4">
        <v>172.0440466080398</v>
      </c>
      <c r="Q91" s="4">
        <v>481</v>
      </c>
      <c r="R91" s="97"/>
      <c r="S91" s="57"/>
      <c r="T91" s="28"/>
      <c r="U91" s="22">
        <v>106552891.01999997</v>
      </c>
    </row>
    <row r="92" spans="1:21" s="22" customFormat="1" ht="16.5" customHeight="1">
      <c r="A92" s="41"/>
      <c r="B92" s="49">
        <v>40940</v>
      </c>
      <c r="C92" s="4">
        <v>723985</v>
      </c>
      <c r="D92" s="4">
        <v>894784</v>
      </c>
      <c r="E92" s="4">
        <v>202</v>
      </c>
      <c r="F92" s="6">
        <v>22.8</v>
      </c>
      <c r="G92" s="6">
        <v>38.2</v>
      </c>
      <c r="H92" s="33">
        <v>19843</v>
      </c>
      <c r="I92" s="33">
        <v>4896</v>
      </c>
      <c r="J92" s="33">
        <v>20102.267704999995</v>
      </c>
      <c r="K92" s="33">
        <f t="shared" si="6"/>
        <v>127065.10755999996</v>
      </c>
      <c r="L92" s="33">
        <v>185</v>
      </c>
      <c r="M92" s="33">
        <v>58.81968641114983</v>
      </c>
      <c r="N92" s="8">
        <v>8.915</v>
      </c>
      <c r="O92" s="8">
        <v>2.413141130183753</v>
      </c>
      <c r="P92" s="4">
        <v>191</v>
      </c>
      <c r="Q92" s="4">
        <v>479</v>
      </c>
      <c r="R92" s="97"/>
      <c r="S92" s="57"/>
      <c r="T92" s="28"/>
      <c r="U92" s="22">
        <v>127065107.55999996</v>
      </c>
    </row>
    <row r="93" spans="1:21" s="22" customFormat="1" ht="16.5" customHeight="1">
      <c r="A93" s="41"/>
      <c r="B93" s="49">
        <v>40969</v>
      </c>
      <c r="C93" s="4">
        <v>811005</v>
      </c>
      <c r="D93" s="4">
        <v>960000</v>
      </c>
      <c r="E93" s="4">
        <v>219</v>
      </c>
      <c r="F93" s="6">
        <v>25.3</v>
      </c>
      <c r="G93" s="6">
        <v>37.7</v>
      </c>
      <c r="H93" s="33">
        <v>17174</v>
      </c>
      <c r="I93" s="33">
        <v>5007</v>
      </c>
      <c r="J93" s="33">
        <v>17351.553569999993</v>
      </c>
      <c r="K93" s="33">
        <f t="shared" si="6"/>
        <v>115801.57196999989</v>
      </c>
      <c r="L93" s="33">
        <v>199</v>
      </c>
      <c r="M93" s="33">
        <v>57.14791502753737</v>
      </c>
      <c r="N93" s="8">
        <v>9.569</v>
      </c>
      <c r="O93" s="8">
        <v>2.586062450340791</v>
      </c>
      <c r="P93" s="4">
        <v>202.98184725931932</v>
      </c>
      <c r="Q93" s="4">
        <v>479</v>
      </c>
      <c r="R93" s="98">
        <v>37.906666666666666</v>
      </c>
      <c r="S93" s="57"/>
      <c r="T93" s="28"/>
      <c r="U93" s="22">
        <v>115801571.9699999</v>
      </c>
    </row>
    <row r="94" spans="1:21" s="22" customFormat="1" ht="16.5" customHeight="1">
      <c r="A94" s="41"/>
      <c r="B94" s="49">
        <v>41000</v>
      </c>
      <c r="C94" s="4">
        <v>692529</v>
      </c>
      <c r="D94" s="4">
        <v>854388</v>
      </c>
      <c r="E94" s="4">
        <v>196</v>
      </c>
      <c r="F94" s="6">
        <v>25.3</v>
      </c>
      <c r="G94" s="6">
        <v>39.3</v>
      </c>
      <c r="H94" s="33">
        <v>14413</v>
      </c>
      <c r="I94" s="33">
        <v>5261</v>
      </c>
      <c r="J94" s="33">
        <v>14547.012453499992</v>
      </c>
      <c r="K94" s="33">
        <f t="shared" si="6"/>
        <v>103775.58571999978</v>
      </c>
      <c r="L94" s="33">
        <v>181</v>
      </c>
      <c r="M94" s="33">
        <v>53.71138211382114</v>
      </c>
      <c r="N94" s="8">
        <v>9.591</v>
      </c>
      <c r="O94" s="8">
        <v>2.57</v>
      </c>
      <c r="P94" s="4">
        <v>201.43417916809864</v>
      </c>
      <c r="Q94" s="4">
        <v>484</v>
      </c>
      <c r="R94" s="98">
        <v>38.45666666666667</v>
      </c>
      <c r="S94" s="57"/>
      <c r="T94" s="28"/>
      <c r="U94" s="22">
        <v>103775585.71999979</v>
      </c>
    </row>
    <row r="95" spans="1:21" s="22" customFormat="1" ht="16.5" customHeight="1">
      <c r="A95" s="41"/>
      <c r="B95" s="49">
        <v>41030</v>
      </c>
      <c r="C95" s="4">
        <v>775874</v>
      </c>
      <c r="D95" s="4">
        <v>973060</v>
      </c>
      <c r="E95" s="4">
        <v>226</v>
      </c>
      <c r="F95" s="6">
        <v>27</v>
      </c>
      <c r="G95" s="6">
        <v>37.1</v>
      </c>
      <c r="H95" s="33">
        <v>13872</v>
      </c>
      <c r="I95" s="33">
        <v>5968</v>
      </c>
      <c r="J95" s="33">
        <v>14004.825234999993</v>
      </c>
      <c r="K95" s="33">
        <f t="shared" si="6"/>
        <v>103581.09154000012</v>
      </c>
      <c r="L95" s="33">
        <v>211</v>
      </c>
      <c r="M95" s="33">
        <v>60.59402045633359</v>
      </c>
      <c r="N95" s="8">
        <v>9.379</v>
      </c>
      <c r="O95" s="8">
        <v>2.479576999339061</v>
      </c>
      <c r="P95" s="4">
        <v>194</v>
      </c>
      <c r="Q95" s="4">
        <v>485</v>
      </c>
      <c r="R95" s="98">
        <v>38.92166666666667</v>
      </c>
      <c r="S95" s="57"/>
      <c r="T95" s="28"/>
      <c r="U95" s="22">
        <v>103581091.54000013</v>
      </c>
    </row>
    <row r="96" spans="1:21" s="22" customFormat="1" ht="16.5" customHeight="1">
      <c r="A96" s="41"/>
      <c r="B96" s="49">
        <v>41061</v>
      </c>
      <c r="C96" s="4">
        <v>703776</v>
      </c>
      <c r="D96" s="4">
        <v>879179</v>
      </c>
      <c r="E96" s="4">
        <v>201</v>
      </c>
      <c r="F96" s="6">
        <v>23.5</v>
      </c>
      <c r="G96" s="6">
        <v>40.8</v>
      </c>
      <c r="H96" s="33">
        <v>14048</v>
      </c>
      <c r="I96" s="33">
        <v>4923</v>
      </c>
      <c r="J96" s="33">
        <v>13796.513435</v>
      </c>
      <c r="K96" s="33">
        <f t="shared" si="6"/>
        <v>87230.85011999999</v>
      </c>
      <c r="L96" s="33">
        <v>189</v>
      </c>
      <c r="M96" s="33">
        <v>56.08536585365854</v>
      </c>
      <c r="N96" s="8">
        <v>9.597</v>
      </c>
      <c r="O96" s="8">
        <v>2.5090196078431375</v>
      </c>
      <c r="P96" s="4">
        <v>197</v>
      </c>
      <c r="Q96" s="4">
        <v>483</v>
      </c>
      <c r="R96" s="98">
        <v>39.32</v>
      </c>
      <c r="S96" s="57"/>
      <c r="T96" s="28"/>
      <c r="U96" s="22">
        <v>87230850.11999999</v>
      </c>
    </row>
    <row r="97" spans="1:21" s="22" customFormat="1" ht="16.5" customHeight="1">
      <c r="A97" s="41"/>
      <c r="B97" s="49">
        <v>41091</v>
      </c>
      <c r="C97" s="4">
        <v>798352</v>
      </c>
      <c r="D97" s="4">
        <v>986917</v>
      </c>
      <c r="E97" s="4">
        <v>227</v>
      </c>
      <c r="F97" s="6">
        <v>24.6</v>
      </c>
      <c r="G97" s="6">
        <v>40</v>
      </c>
      <c r="H97" s="33">
        <v>14902</v>
      </c>
      <c r="I97" s="33">
        <v>4800</v>
      </c>
      <c r="J97" s="33">
        <v>14992.510240000007</v>
      </c>
      <c r="K97" s="33">
        <f t="shared" si="6"/>
        <v>92168.66594000002</v>
      </c>
      <c r="L97" s="33">
        <v>213</v>
      </c>
      <c r="M97" s="33">
        <v>61.168371361132955</v>
      </c>
      <c r="N97" s="8">
        <v>8.546</v>
      </c>
      <c r="O97" s="8">
        <v>2.21</v>
      </c>
      <c r="P97" s="4">
        <v>175</v>
      </c>
      <c r="Q97" s="4">
        <v>478</v>
      </c>
      <c r="R97" s="98">
        <v>39.28</v>
      </c>
      <c r="S97" s="57"/>
      <c r="T97" s="28"/>
      <c r="U97" s="22">
        <v>92168665.94000003</v>
      </c>
    </row>
    <row r="98" spans="1:21" s="22" customFormat="1" ht="16.5" customHeight="1">
      <c r="A98" s="41"/>
      <c r="B98" s="49">
        <v>41122</v>
      </c>
      <c r="C98" s="4">
        <v>800000</v>
      </c>
      <c r="D98" s="4">
        <v>959129</v>
      </c>
      <c r="E98" s="4">
        <v>219</v>
      </c>
      <c r="F98" s="6">
        <v>23.2</v>
      </c>
      <c r="G98" s="6">
        <v>40.2</v>
      </c>
      <c r="H98" s="33">
        <v>17908</v>
      </c>
      <c r="I98" s="33">
        <v>5240</v>
      </c>
      <c r="J98" s="33">
        <v>17967.910195</v>
      </c>
      <c r="K98" s="33">
        <f t="shared" si="6"/>
        <v>117293.22637999986</v>
      </c>
      <c r="L98" s="33">
        <v>202</v>
      </c>
      <c r="M98" s="33">
        <v>58.00944138473642</v>
      </c>
      <c r="N98" s="8">
        <v>8.502</v>
      </c>
      <c r="O98" s="8">
        <v>2.1697077963506444</v>
      </c>
      <c r="P98" s="4">
        <v>172.37524126856871</v>
      </c>
      <c r="Q98" s="4">
        <v>479</v>
      </c>
      <c r="R98" s="98">
        <v>38.83</v>
      </c>
      <c r="S98" s="57"/>
      <c r="T98" s="28"/>
      <c r="U98" s="22">
        <v>117293226.37999986</v>
      </c>
    </row>
    <row r="99" spans="1:21" s="22" customFormat="1" ht="16.5" customHeight="1">
      <c r="A99" s="41"/>
      <c r="B99" s="49">
        <v>41153</v>
      </c>
      <c r="C99" s="4">
        <v>745000</v>
      </c>
      <c r="D99" s="4">
        <v>943421</v>
      </c>
      <c r="E99" s="4">
        <v>215</v>
      </c>
      <c r="F99" s="6">
        <v>22.2</v>
      </c>
      <c r="G99" s="6">
        <v>40.3</v>
      </c>
      <c r="H99" s="33">
        <v>15598</v>
      </c>
      <c r="I99" s="33">
        <v>5150</v>
      </c>
      <c r="J99" s="33">
        <v>15631.936800000003</v>
      </c>
      <c r="K99" s="33">
        <f t="shared" si="6"/>
        <v>104295.92006999993</v>
      </c>
      <c r="L99" s="33">
        <v>201</v>
      </c>
      <c r="M99" s="33">
        <v>59.646341463414636</v>
      </c>
      <c r="N99" s="8">
        <v>8.475</v>
      </c>
      <c r="O99" s="8">
        <v>2.135075319662973</v>
      </c>
      <c r="P99" s="4">
        <v>170</v>
      </c>
      <c r="Q99" s="4">
        <v>477</v>
      </c>
      <c r="R99" s="98">
        <v>38.61</v>
      </c>
      <c r="S99" s="57"/>
      <c r="T99" s="28"/>
      <c r="U99" s="22">
        <v>104295920.06999993</v>
      </c>
    </row>
    <row r="100" spans="1:21" s="22" customFormat="1" ht="16.5" customHeight="1">
      <c r="A100" s="41"/>
      <c r="B100" s="49">
        <v>41183</v>
      </c>
      <c r="C100" s="4">
        <v>855000</v>
      </c>
      <c r="D100" s="4">
        <v>1038946</v>
      </c>
      <c r="E100" s="4">
        <v>236</v>
      </c>
      <c r="F100" s="6">
        <v>21.9</v>
      </c>
      <c r="G100" s="6">
        <v>40.4</v>
      </c>
      <c r="H100" s="33">
        <v>16170</v>
      </c>
      <c r="I100" s="33">
        <v>5640</v>
      </c>
      <c r="J100" s="33">
        <v>16277.136734999996</v>
      </c>
      <c r="K100" s="33">
        <f t="shared" si="6"/>
        <v>107620.99460999995</v>
      </c>
      <c r="L100" s="33">
        <v>218</v>
      </c>
      <c r="M100" s="33">
        <v>62.60424862313138</v>
      </c>
      <c r="N100" s="8">
        <v>8.416</v>
      </c>
      <c r="O100" s="8">
        <v>2.093532338308458</v>
      </c>
      <c r="P100" s="4">
        <v>166</v>
      </c>
      <c r="Q100" s="4">
        <v>479</v>
      </c>
      <c r="R100" s="98">
        <v>38.56</v>
      </c>
      <c r="S100" s="57"/>
      <c r="T100" s="28"/>
      <c r="U100" s="22">
        <v>107620994.60999995</v>
      </c>
    </row>
    <row r="101" spans="1:21" s="18" customFormat="1" ht="16.5" customHeight="1">
      <c r="A101" s="45"/>
      <c r="B101" s="49">
        <v>41214</v>
      </c>
      <c r="C101" s="4">
        <v>840000</v>
      </c>
      <c r="D101" s="4">
        <v>996000</v>
      </c>
      <c r="E101" s="4">
        <v>225</v>
      </c>
      <c r="F101" s="6">
        <v>20.7</v>
      </c>
      <c r="G101" s="6">
        <v>41.7</v>
      </c>
      <c r="H101" s="33">
        <v>15273</v>
      </c>
      <c r="I101" s="33">
        <v>5597</v>
      </c>
      <c r="J101" s="33">
        <v>15361.862864999996</v>
      </c>
      <c r="K101" s="33">
        <f t="shared" si="6"/>
        <v>110588.01784999993</v>
      </c>
      <c r="L101" s="33">
        <v>210</v>
      </c>
      <c r="M101" s="33">
        <v>62.31707317073171</v>
      </c>
      <c r="N101" s="8">
        <v>8.235</v>
      </c>
      <c r="O101" s="8">
        <v>2.054640718562874</v>
      </c>
      <c r="P101" s="4">
        <v>161</v>
      </c>
      <c r="Q101" s="4">
        <v>483</v>
      </c>
      <c r="R101" s="98">
        <v>38.48</v>
      </c>
      <c r="S101" s="57"/>
      <c r="T101" s="47"/>
      <c r="U101" s="18">
        <v>110588017.84999993</v>
      </c>
    </row>
    <row r="102" spans="1:21" s="22" customFormat="1" ht="16.5" customHeight="1">
      <c r="A102" s="41"/>
      <c r="B102" s="49">
        <v>41244</v>
      </c>
      <c r="C102" s="4">
        <v>785000</v>
      </c>
      <c r="D102" s="4">
        <v>987609</v>
      </c>
      <c r="E102" s="4">
        <v>219</v>
      </c>
      <c r="F102" s="6">
        <v>19</v>
      </c>
      <c r="G102" s="6">
        <v>43</v>
      </c>
      <c r="H102" s="33">
        <v>14467</v>
      </c>
      <c r="I102" s="33">
        <v>5542</v>
      </c>
      <c r="J102" s="33">
        <v>14500.125455</v>
      </c>
      <c r="K102" s="33">
        <f t="shared" si="6"/>
        <v>100793.01838000013</v>
      </c>
      <c r="L102" s="33">
        <v>208</v>
      </c>
      <c r="M102" s="33">
        <v>59.73249409913454</v>
      </c>
      <c r="N102" s="8">
        <v>8.494</v>
      </c>
      <c r="O102" s="8">
        <v>2.0492159227985525</v>
      </c>
      <c r="P102" s="4">
        <v>164.41943647916702</v>
      </c>
      <c r="Q102" s="4">
        <v>485</v>
      </c>
      <c r="R102" s="98">
        <v>38.71</v>
      </c>
      <c r="S102" s="57"/>
      <c r="T102" s="28"/>
      <c r="U102" s="22">
        <v>100793018.38000013</v>
      </c>
    </row>
    <row r="103" spans="1:20" s="22" customFormat="1" ht="16.5" customHeight="1">
      <c r="A103" s="41"/>
      <c r="B103" s="16"/>
      <c r="C103" s="34"/>
      <c r="D103" s="34"/>
      <c r="E103" s="34"/>
      <c r="F103" s="29"/>
      <c r="G103" s="29"/>
      <c r="H103" s="34"/>
      <c r="I103" s="34"/>
      <c r="J103" s="34"/>
      <c r="K103" s="34"/>
      <c r="L103" s="34"/>
      <c r="M103" s="34"/>
      <c r="N103" s="46"/>
      <c r="O103" s="46"/>
      <c r="P103" s="62"/>
      <c r="Q103" s="62"/>
      <c r="R103" s="98"/>
      <c r="S103" s="57"/>
      <c r="T103" s="28"/>
    </row>
    <row r="104" spans="1:21" s="22" customFormat="1" ht="15.75" customHeight="1">
      <c r="A104" s="41"/>
      <c r="B104" s="49">
        <v>41275</v>
      </c>
      <c r="C104" s="33">
        <v>847707</v>
      </c>
      <c r="D104" s="33">
        <v>1060153</v>
      </c>
      <c r="E104" s="63">
        <v>239.56</v>
      </c>
      <c r="F104" s="50">
        <v>21</v>
      </c>
      <c r="G104" s="50">
        <v>41.3</v>
      </c>
      <c r="H104" s="33">
        <v>16235</v>
      </c>
      <c r="I104" s="33">
        <v>5310.030995260843</v>
      </c>
      <c r="J104" s="33">
        <v>16188.876505000006</v>
      </c>
      <c r="K104" s="33">
        <f aca="true" t="shared" si="7" ref="K104:K115">+U104/1000</f>
        <v>108901.49756999996</v>
      </c>
      <c r="L104" s="4">
        <v>223.56</v>
      </c>
      <c r="M104" s="4">
        <v>63.42743878740769</v>
      </c>
      <c r="N104" s="8">
        <v>8.676</v>
      </c>
      <c r="O104" s="8">
        <v>2.0626203551815134</v>
      </c>
      <c r="P104" s="4">
        <v>166.27963721546638</v>
      </c>
      <c r="Q104" s="4">
        <v>483</v>
      </c>
      <c r="R104" s="98">
        <v>38.94</v>
      </c>
      <c r="S104" s="57"/>
      <c r="T104" s="28"/>
      <c r="U104" s="22">
        <v>108901497.56999996</v>
      </c>
    </row>
    <row r="105" spans="1:21" s="22" customFormat="1" ht="15.75" customHeight="1">
      <c r="A105" s="41"/>
      <c r="B105" s="49">
        <v>41306</v>
      </c>
      <c r="C105" s="33">
        <v>760972</v>
      </c>
      <c r="D105" s="33">
        <v>970000</v>
      </c>
      <c r="E105" s="63">
        <v>218.25</v>
      </c>
      <c r="F105" s="50">
        <v>21.1</v>
      </c>
      <c r="G105" s="50">
        <v>41.5</v>
      </c>
      <c r="H105" s="33">
        <v>13505</v>
      </c>
      <c r="I105" s="33">
        <v>5197.023550597621</v>
      </c>
      <c r="J105" s="33">
        <v>13661.29791</v>
      </c>
      <c r="K105" s="33">
        <f t="shared" si="7"/>
        <v>123995.68788999997</v>
      </c>
      <c r="L105" s="33">
        <v>199</v>
      </c>
      <c r="M105" s="33">
        <v>62.508605851979354</v>
      </c>
      <c r="N105" s="8">
        <v>9.66</v>
      </c>
      <c r="O105" s="8">
        <v>2.267605633802817</v>
      </c>
      <c r="P105" s="4">
        <v>183.30540782828757</v>
      </c>
      <c r="Q105" s="4">
        <v>484</v>
      </c>
      <c r="R105" s="98">
        <v>40.38</v>
      </c>
      <c r="S105" s="57"/>
      <c r="T105" s="28"/>
      <c r="U105" s="22">
        <v>123995687.88999997</v>
      </c>
    </row>
    <row r="106" spans="1:21" s="22" customFormat="1" ht="15.75" customHeight="1">
      <c r="A106" s="41"/>
      <c r="B106" s="49">
        <v>41334</v>
      </c>
      <c r="C106" s="33">
        <v>811433</v>
      </c>
      <c r="D106" s="33">
        <v>1005000</v>
      </c>
      <c r="E106" s="63">
        <v>224</v>
      </c>
      <c r="F106" s="50">
        <v>22.9</v>
      </c>
      <c r="G106" s="50">
        <v>41.7</v>
      </c>
      <c r="H106" s="33">
        <v>17459</v>
      </c>
      <c r="I106" s="33">
        <v>5381.7469093378295</v>
      </c>
      <c r="J106" s="33">
        <v>18136.713345000007</v>
      </c>
      <c r="K106" s="33">
        <f t="shared" si="7"/>
        <v>117382.52373999987</v>
      </c>
      <c r="L106" s="33">
        <v>208</v>
      </c>
      <c r="M106" s="33">
        <v>59.01282549553051</v>
      </c>
      <c r="N106" s="8">
        <v>9.298</v>
      </c>
      <c r="O106" s="8">
        <v>2.152314814814815</v>
      </c>
      <c r="P106" s="4">
        <v>173.9</v>
      </c>
      <c r="Q106" s="4">
        <v>480</v>
      </c>
      <c r="R106" s="98">
        <v>41.47</v>
      </c>
      <c r="S106" s="57"/>
      <c r="T106" s="28"/>
      <c r="U106" s="22">
        <v>117382523.73999988</v>
      </c>
    </row>
    <row r="107" spans="1:21" s="22" customFormat="1" ht="15.75" customHeight="1">
      <c r="A107" s="41"/>
      <c r="B107" s="49">
        <v>41365</v>
      </c>
      <c r="C107" s="33">
        <v>842204</v>
      </c>
      <c r="D107" s="33">
        <v>1035000</v>
      </c>
      <c r="E107" s="63">
        <v>232.875</v>
      </c>
      <c r="F107" s="50">
        <v>21.8</v>
      </c>
      <c r="G107" s="50">
        <v>41.5</v>
      </c>
      <c r="H107" s="33">
        <v>15324</v>
      </c>
      <c r="I107" s="33">
        <v>5188.898025319257</v>
      </c>
      <c r="J107" s="33">
        <v>15390.644899999996</v>
      </c>
      <c r="K107" s="33">
        <f t="shared" si="7"/>
        <v>101183.11304999983</v>
      </c>
      <c r="L107" s="33">
        <v>214.875</v>
      </c>
      <c r="M107" s="33">
        <v>62.99548192771084</v>
      </c>
      <c r="N107" s="8">
        <v>9.283</v>
      </c>
      <c r="O107" s="8">
        <v>2.119406392694064</v>
      </c>
      <c r="P107" s="4">
        <v>171.9</v>
      </c>
      <c r="Q107" s="4">
        <v>472</v>
      </c>
      <c r="R107" s="98">
        <v>41.82</v>
      </c>
      <c r="S107" s="57"/>
      <c r="T107" s="28"/>
      <c r="U107" s="22">
        <v>101183113.04999982</v>
      </c>
    </row>
    <row r="108" spans="1:21" s="22" customFormat="1" ht="15.75" customHeight="1">
      <c r="A108" s="41"/>
      <c r="B108" s="49">
        <v>41395</v>
      </c>
      <c r="C108" s="33">
        <v>861788</v>
      </c>
      <c r="D108" s="33">
        <v>1060000</v>
      </c>
      <c r="E108" s="63">
        <v>239.56</v>
      </c>
      <c r="F108" s="50">
        <v>22.5</v>
      </c>
      <c r="G108" s="50">
        <v>41.2</v>
      </c>
      <c r="H108" s="33">
        <v>18621</v>
      </c>
      <c r="I108" s="33">
        <v>5365.297719586194</v>
      </c>
      <c r="J108" s="33">
        <v>18708.66767999997</v>
      </c>
      <c r="K108" s="33">
        <f t="shared" si="7"/>
        <v>104052.44813000012</v>
      </c>
      <c r="L108" s="33">
        <v>222.56</v>
      </c>
      <c r="M108" s="33">
        <v>63.14372328021764</v>
      </c>
      <c r="N108" s="8">
        <v>9.074</v>
      </c>
      <c r="O108" s="8">
        <v>2.0164444444444443</v>
      </c>
      <c r="P108" s="4">
        <v>166</v>
      </c>
      <c r="Q108" s="4">
        <v>469</v>
      </c>
      <c r="R108" s="98">
        <v>41.39</v>
      </c>
      <c r="S108" s="57"/>
      <c r="T108" s="28"/>
      <c r="U108" s="22">
        <v>104052448.13000011</v>
      </c>
    </row>
    <row r="109" spans="1:21" s="22" customFormat="1" ht="15.75" customHeight="1">
      <c r="A109" s="41"/>
      <c r="B109" s="49">
        <v>41426</v>
      </c>
      <c r="C109" s="33">
        <v>766974</v>
      </c>
      <c r="D109" s="33">
        <v>986000</v>
      </c>
      <c r="E109" s="63">
        <v>221.85</v>
      </c>
      <c r="F109" s="50">
        <v>21.6</v>
      </c>
      <c r="G109" s="50">
        <v>40.8</v>
      </c>
      <c r="H109" s="33">
        <v>16479</v>
      </c>
      <c r="I109" s="33">
        <v>4712.159628190193</v>
      </c>
      <c r="J109" s="33">
        <v>17339.392225000007</v>
      </c>
      <c r="K109" s="33">
        <f t="shared" si="7"/>
        <v>91177.02860999998</v>
      </c>
      <c r="L109" s="33">
        <v>205.85</v>
      </c>
      <c r="M109" s="33">
        <v>60.3495983935743</v>
      </c>
      <c r="N109" s="8">
        <v>9.523</v>
      </c>
      <c r="O109" s="8">
        <v>2.1022075055187637</v>
      </c>
      <c r="P109" s="4">
        <v>172</v>
      </c>
      <c r="Q109" s="4">
        <v>467</v>
      </c>
      <c r="R109" s="98">
        <v>41.54</v>
      </c>
      <c r="S109" s="57"/>
      <c r="T109" s="28"/>
      <c r="U109" s="22">
        <v>91177028.60999998</v>
      </c>
    </row>
    <row r="110" spans="1:21" s="22" customFormat="1" ht="15.75" customHeight="1">
      <c r="A110" s="41"/>
      <c r="B110" s="49">
        <v>41456</v>
      </c>
      <c r="C110" s="33">
        <v>932968</v>
      </c>
      <c r="D110" s="33">
        <v>1130000</v>
      </c>
      <c r="E110" s="63">
        <v>256.51</v>
      </c>
      <c r="F110" s="50">
        <v>22.1</v>
      </c>
      <c r="G110" s="50">
        <v>40.6</v>
      </c>
      <c r="H110" s="33">
        <v>18055</v>
      </c>
      <c r="I110" s="33">
        <v>4786.5905572707115</v>
      </c>
      <c r="J110" s="33">
        <v>18180.535829999997</v>
      </c>
      <c r="K110" s="33">
        <f t="shared" si="7"/>
        <v>93724.95398000002</v>
      </c>
      <c r="L110" s="33">
        <v>236.51</v>
      </c>
      <c r="M110" s="33">
        <v>67.10155460551884</v>
      </c>
      <c r="N110" s="8">
        <v>9.265</v>
      </c>
      <c r="O110" s="8">
        <v>2.0054112554112553</v>
      </c>
      <c r="P110" s="4">
        <v>165</v>
      </c>
      <c r="Q110" s="4">
        <v>467</v>
      </c>
      <c r="R110" s="98">
        <v>41.41</v>
      </c>
      <c r="S110" s="57"/>
      <c r="T110" s="28"/>
      <c r="U110" s="22">
        <v>93724953.98000002</v>
      </c>
    </row>
    <row r="111" spans="1:21" s="22" customFormat="1" ht="15.75" customHeight="1">
      <c r="A111" s="41"/>
      <c r="B111" s="49">
        <v>41487</v>
      </c>
      <c r="C111" s="33">
        <v>880610</v>
      </c>
      <c r="D111" s="33">
        <v>1050000</v>
      </c>
      <c r="E111" s="63">
        <v>238.35</v>
      </c>
      <c r="F111" s="50">
        <v>21.5</v>
      </c>
      <c r="G111" s="50">
        <v>41.3</v>
      </c>
      <c r="H111" s="33">
        <v>19533</v>
      </c>
      <c r="I111" s="33">
        <v>4769.645381039463</v>
      </c>
      <c r="J111" s="33">
        <v>19644.122253000012</v>
      </c>
      <c r="K111" s="33">
        <f t="shared" si="7"/>
        <v>119841.06001999986</v>
      </c>
      <c r="L111" s="33">
        <v>225.16</v>
      </c>
      <c r="M111" s="33">
        <v>63.881383598911775</v>
      </c>
      <c r="N111" s="8">
        <v>9.378</v>
      </c>
      <c r="O111" s="8">
        <v>1.9768128161888703</v>
      </c>
      <c r="P111" s="4">
        <v>166</v>
      </c>
      <c r="Q111" s="4">
        <v>471</v>
      </c>
      <c r="R111" s="98">
        <v>41.481666666666676</v>
      </c>
      <c r="S111" s="57"/>
      <c r="T111" s="28"/>
      <c r="U111" s="22">
        <v>119841060.01999986</v>
      </c>
    </row>
    <row r="112" spans="1:21" s="22" customFormat="1" ht="15.75" customHeight="1">
      <c r="A112" s="41"/>
      <c r="B112" s="49">
        <v>41518</v>
      </c>
      <c r="C112" s="33">
        <v>881944</v>
      </c>
      <c r="D112" s="33">
        <v>1090000</v>
      </c>
      <c r="E112" s="63">
        <v>244.16</v>
      </c>
      <c r="F112" s="50">
        <v>19.9</v>
      </c>
      <c r="G112" s="50">
        <v>41.4</v>
      </c>
      <c r="H112" s="33">
        <v>19174</v>
      </c>
      <c r="I112" s="33">
        <v>4848.279553543684</v>
      </c>
      <c r="J112" s="33">
        <v>19415.638375000002</v>
      </c>
      <c r="K112" s="33">
        <f t="shared" si="7"/>
        <v>103824.76537999991</v>
      </c>
      <c r="L112" s="33">
        <v>225</v>
      </c>
      <c r="M112" s="33">
        <v>65.96385542168674</v>
      </c>
      <c r="N112" s="8">
        <v>9.213</v>
      </c>
      <c r="O112" s="8">
        <v>1.889458572600492</v>
      </c>
      <c r="P112" s="4">
        <v>161</v>
      </c>
      <c r="Q112" s="4">
        <v>470</v>
      </c>
      <c r="R112" s="98">
        <v>41.88666666666666</v>
      </c>
      <c r="S112" s="57"/>
      <c r="T112" s="28"/>
      <c r="U112" s="22">
        <v>103824765.3799999</v>
      </c>
    </row>
    <row r="113" spans="1:21" s="22" customFormat="1" ht="15.75" customHeight="1">
      <c r="A113" s="41"/>
      <c r="B113" s="49">
        <v>41548</v>
      </c>
      <c r="C113" s="33">
        <v>946978</v>
      </c>
      <c r="D113" s="33">
        <v>1160000</v>
      </c>
      <c r="E113" s="63">
        <v>254</v>
      </c>
      <c r="F113" s="50">
        <v>16.9</v>
      </c>
      <c r="G113" s="50">
        <v>42.7</v>
      </c>
      <c r="H113" s="33">
        <v>18832</v>
      </c>
      <c r="I113" s="33">
        <v>4730.30428291289</v>
      </c>
      <c r="J113" s="33">
        <v>18980.114288999994</v>
      </c>
      <c r="K113" s="33">
        <f t="shared" si="7"/>
        <v>111667.60451999996</v>
      </c>
      <c r="L113" s="33">
        <v>239</v>
      </c>
      <c r="M113" s="33">
        <v>67.80800621842208</v>
      </c>
      <c r="N113" s="8">
        <v>9.704</v>
      </c>
      <c r="O113" s="8">
        <v>1.9525150905432598</v>
      </c>
      <c r="P113" s="4">
        <v>167.4</v>
      </c>
      <c r="Q113" s="4">
        <v>472</v>
      </c>
      <c r="R113" s="98">
        <v>42.056666666666665</v>
      </c>
      <c r="S113" s="57"/>
      <c r="T113" s="28"/>
      <c r="U113" s="22">
        <v>111667604.51999997</v>
      </c>
    </row>
    <row r="114" spans="1:21" s="22" customFormat="1" ht="15.75" customHeight="1">
      <c r="A114" s="41"/>
      <c r="B114" s="49">
        <v>41579</v>
      </c>
      <c r="C114" s="33">
        <v>820000</v>
      </c>
      <c r="D114" s="33">
        <v>1025000</v>
      </c>
      <c r="E114" s="63">
        <v>230</v>
      </c>
      <c r="F114" s="50">
        <v>16.8</v>
      </c>
      <c r="G114" s="50">
        <v>44.5</v>
      </c>
      <c r="H114" s="33">
        <v>16371</v>
      </c>
      <c r="I114" s="33">
        <v>4600</v>
      </c>
      <c r="J114" s="33">
        <v>16525.554415</v>
      </c>
      <c r="K114" s="33">
        <f t="shared" si="7"/>
        <v>114120.22393999995</v>
      </c>
      <c r="L114" s="33">
        <v>214</v>
      </c>
      <c r="M114" s="33">
        <v>62.73895582329317</v>
      </c>
      <c r="N114" s="8">
        <v>11.208</v>
      </c>
      <c r="O114" s="8">
        <v>2.1933463796477493</v>
      </c>
      <c r="P114" s="4">
        <v>191</v>
      </c>
      <c r="Q114" s="4">
        <v>475</v>
      </c>
      <c r="R114" s="98">
        <v>45.38</v>
      </c>
      <c r="S114" s="57"/>
      <c r="T114" s="28"/>
      <c r="U114" s="22">
        <v>114120223.93999995</v>
      </c>
    </row>
    <row r="115" spans="1:21" s="22" customFormat="1" ht="15.75" customHeight="1">
      <c r="A115" s="41"/>
      <c r="B115" s="49">
        <v>41609</v>
      </c>
      <c r="C115" s="33">
        <v>880000</v>
      </c>
      <c r="D115" s="33">
        <v>1100000</v>
      </c>
      <c r="E115" s="63">
        <v>242</v>
      </c>
      <c r="F115" s="50">
        <v>16.5</v>
      </c>
      <c r="G115" s="50">
        <v>46.1</v>
      </c>
      <c r="H115" s="33">
        <v>11705</v>
      </c>
      <c r="I115" s="33">
        <v>5050</v>
      </c>
      <c r="J115" s="33">
        <v>12233.994589000004</v>
      </c>
      <c r="K115" s="33">
        <f t="shared" si="7"/>
        <v>96407.46890000014</v>
      </c>
      <c r="L115" s="33">
        <v>230</v>
      </c>
      <c r="M115" s="33">
        <v>65.25456665371162</v>
      </c>
      <c r="N115" s="8">
        <v>11.29</v>
      </c>
      <c r="O115" s="8">
        <v>2.1024208566108005</v>
      </c>
      <c r="P115" s="4">
        <v>189.74102043201037</v>
      </c>
      <c r="Q115" s="4">
        <v>478</v>
      </c>
      <c r="R115" s="98">
        <v>48.75</v>
      </c>
      <c r="S115" s="57"/>
      <c r="T115" s="28"/>
      <c r="U115" s="22">
        <v>96407468.90000014</v>
      </c>
    </row>
    <row r="116" spans="1:20" s="22" customFormat="1" ht="15.75" customHeight="1">
      <c r="A116" s="41"/>
      <c r="B116" s="16"/>
      <c r="C116" s="34"/>
      <c r="D116" s="34"/>
      <c r="E116" s="64"/>
      <c r="F116" s="48"/>
      <c r="G116" s="48"/>
      <c r="H116" s="34"/>
      <c r="I116" s="34"/>
      <c r="J116" s="34"/>
      <c r="K116" s="34"/>
      <c r="L116" s="34"/>
      <c r="M116" s="34"/>
      <c r="N116" s="46"/>
      <c r="O116" s="46"/>
      <c r="P116" s="32"/>
      <c r="Q116" s="32"/>
      <c r="R116" s="99"/>
      <c r="S116" s="57"/>
      <c r="T116" s="28"/>
    </row>
    <row r="117" spans="1:21" s="22" customFormat="1" ht="15.75" customHeight="1">
      <c r="A117" s="41"/>
      <c r="B117" s="49">
        <v>41640</v>
      </c>
      <c r="C117" s="33">
        <v>852360</v>
      </c>
      <c r="D117" s="33">
        <v>1052691</v>
      </c>
      <c r="E117" s="33">
        <v>230</v>
      </c>
      <c r="F117" s="58">
        <v>17.47592620925305</v>
      </c>
      <c r="G117" s="58">
        <v>45.3</v>
      </c>
      <c r="H117" s="33">
        <v>11713</v>
      </c>
      <c r="I117" s="33">
        <v>5598</v>
      </c>
      <c r="J117" s="33">
        <v>11763.66669499999</v>
      </c>
      <c r="K117" s="33">
        <f aca="true" t="shared" si="8" ref="K117:K128">+U117/1000</f>
        <v>83465.49706000029</v>
      </c>
      <c r="L117" s="33">
        <v>217</v>
      </c>
      <c r="M117" s="33">
        <v>61.566265060240966</v>
      </c>
      <c r="N117" s="8">
        <v>12.029</v>
      </c>
      <c r="O117" s="8">
        <v>1.9948590381426201</v>
      </c>
      <c r="P117" s="4">
        <v>192</v>
      </c>
      <c r="Q117" s="4">
        <v>477</v>
      </c>
      <c r="R117" s="98">
        <v>49.85</v>
      </c>
      <c r="S117" s="57"/>
      <c r="T117" s="28"/>
      <c r="U117" s="22">
        <v>83465497.06000029</v>
      </c>
    </row>
    <row r="118" spans="1:21" s="22" customFormat="1" ht="15.75" customHeight="1">
      <c r="A118" s="41"/>
      <c r="B118" s="49">
        <v>41671</v>
      </c>
      <c r="C118" s="33">
        <v>771596</v>
      </c>
      <c r="D118" s="33">
        <v>935531</v>
      </c>
      <c r="E118" s="33">
        <v>204</v>
      </c>
      <c r="F118" s="58">
        <v>17.179022943979998</v>
      </c>
      <c r="G118" s="58">
        <v>46.3</v>
      </c>
      <c r="H118" s="33">
        <v>11830</v>
      </c>
      <c r="I118" s="33">
        <v>5186</v>
      </c>
      <c r="J118" s="33">
        <v>11865.502498999997</v>
      </c>
      <c r="K118" s="33">
        <f t="shared" si="8"/>
        <v>78732.51351000008</v>
      </c>
      <c r="L118" s="33">
        <v>192</v>
      </c>
      <c r="M118" s="33">
        <v>60.30981067125646</v>
      </c>
      <c r="N118" s="8">
        <v>14.245</v>
      </c>
      <c r="O118" s="8">
        <v>2.1324850299401197</v>
      </c>
      <c r="P118" s="4">
        <v>217</v>
      </c>
      <c r="Q118" s="4">
        <v>471</v>
      </c>
      <c r="R118" s="98">
        <v>58.15</v>
      </c>
      <c r="S118" s="57"/>
      <c r="T118" s="28"/>
      <c r="U118" s="22">
        <v>78732513.51000008</v>
      </c>
    </row>
    <row r="119" spans="1:21" s="22" customFormat="1" ht="15.75" customHeight="1">
      <c r="A119" s="41"/>
      <c r="B119" s="49">
        <v>41699</v>
      </c>
      <c r="C119" s="33">
        <v>797680</v>
      </c>
      <c r="D119" s="33">
        <v>996409</v>
      </c>
      <c r="E119" s="33">
        <v>219</v>
      </c>
      <c r="F119" s="58">
        <v>19.183116820814963</v>
      </c>
      <c r="G119" s="58">
        <v>45.3</v>
      </c>
      <c r="H119" s="33">
        <v>12425</v>
      </c>
      <c r="I119" s="33">
        <v>5508</v>
      </c>
      <c r="J119" s="33">
        <v>12462.330775000004</v>
      </c>
      <c r="K119" s="33">
        <f t="shared" si="8"/>
        <v>85059.80443000016</v>
      </c>
      <c r="L119" s="33">
        <v>208</v>
      </c>
      <c r="M119" s="33">
        <v>59.01282549553051</v>
      </c>
      <c r="N119" s="8">
        <v>14.621</v>
      </c>
      <c r="O119" s="8">
        <v>2.169287833827893</v>
      </c>
      <c r="P119" s="4">
        <v>217</v>
      </c>
      <c r="Q119" s="4">
        <v>475</v>
      </c>
      <c r="R119" s="98">
        <v>59.05833333333334</v>
      </c>
      <c r="S119" s="57"/>
      <c r="T119" s="28"/>
      <c r="U119" s="22">
        <v>85059804.43000017</v>
      </c>
    </row>
    <row r="120" spans="1:21" s="22" customFormat="1" ht="15.75" customHeight="1">
      <c r="A120" s="41"/>
      <c r="B120" s="49">
        <v>41730</v>
      </c>
      <c r="C120" s="33">
        <v>835817</v>
      </c>
      <c r="D120" s="33">
        <v>991565</v>
      </c>
      <c r="E120" s="33">
        <v>223.51</v>
      </c>
      <c r="F120" s="58">
        <v>18.945106481427022</v>
      </c>
      <c r="G120" s="58">
        <v>45.3</v>
      </c>
      <c r="H120" s="33">
        <v>14474</v>
      </c>
      <c r="I120" s="33">
        <v>5358</v>
      </c>
      <c r="J120" s="33">
        <v>14811.156045000005</v>
      </c>
      <c r="K120" s="33">
        <f t="shared" si="8"/>
        <v>99872.83258000023</v>
      </c>
      <c r="L120" s="33">
        <v>209.01</v>
      </c>
      <c r="M120" s="33">
        <v>61.27602409638554</v>
      </c>
      <c r="N120" s="8">
        <v>14.901</v>
      </c>
      <c r="O120" s="8">
        <v>2.1908724674331754</v>
      </c>
      <c r="P120" s="4">
        <v>217</v>
      </c>
      <c r="Q120" s="4">
        <v>472</v>
      </c>
      <c r="R120" s="98">
        <v>60.74</v>
      </c>
      <c r="S120" s="57"/>
      <c r="T120" s="28"/>
      <c r="U120" s="22">
        <v>99872832.58000024</v>
      </c>
    </row>
    <row r="121" spans="1:21" s="22" customFormat="1" ht="15.75" customHeight="1">
      <c r="A121" s="41"/>
      <c r="B121" s="49">
        <v>41760</v>
      </c>
      <c r="C121" s="33">
        <v>810170</v>
      </c>
      <c r="D121" s="33">
        <v>1000823</v>
      </c>
      <c r="E121" s="33">
        <v>222</v>
      </c>
      <c r="F121" s="58">
        <v>18.819219886329808</v>
      </c>
      <c r="G121" s="58">
        <v>45.5</v>
      </c>
      <c r="H121" s="33">
        <v>19929</v>
      </c>
      <c r="I121" s="33">
        <v>5487</v>
      </c>
      <c r="J121" s="33">
        <v>19963.10191000002</v>
      </c>
      <c r="K121" s="33">
        <f t="shared" si="8"/>
        <v>132312.63140000033</v>
      </c>
      <c r="L121" s="33">
        <v>204.5</v>
      </c>
      <c r="M121" s="33">
        <v>58.01982122036532</v>
      </c>
      <c r="N121" s="8">
        <v>15.13</v>
      </c>
      <c r="O121" s="8">
        <v>2.213282621416033</v>
      </c>
      <c r="P121" s="4">
        <v>216.4389752985289</v>
      </c>
      <c r="Q121" s="4">
        <v>468</v>
      </c>
      <c r="R121" s="98">
        <v>61.5</v>
      </c>
      <c r="S121" s="57"/>
      <c r="T121" s="28"/>
      <c r="U121" s="22">
        <v>132312631.40000032</v>
      </c>
    </row>
    <row r="122" spans="1:21" s="22" customFormat="1" ht="15.75" customHeight="1">
      <c r="A122" s="41"/>
      <c r="B122" s="49">
        <v>41791</v>
      </c>
      <c r="C122" s="33">
        <v>829070</v>
      </c>
      <c r="D122" s="33">
        <v>1019093</v>
      </c>
      <c r="E122" s="33">
        <v>225</v>
      </c>
      <c r="F122" s="58">
        <v>17.559841756961458</v>
      </c>
      <c r="G122" s="58">
        <v>45</v>
      </c>
      <c r="H122" s="33">
        <v>20091</v>
      </c>
      <c r="I122" s="33">
        <v>4759</v>
      </c>
      <c r="J122" s="33">
        <v>20117.662285000002</v>
      </c>
      <c r="K122" s="33">
        <f t="shared" si="8"/>
        <v>116174.59362000013</v>
      </c>
      <c r="L122" s="33">
        <v>204.909</v>
      </c>
      <c r="M122" s="33">
        <v>60.07372289156626</v>
      </c>
      <c r="N122" s="8">
        <v>15.027</v>
      </c>
      <c r="O122" s="8">
        <v>2.1778260869565216</v>
      </c>
      <c r="P122" s="4">
        <v>215</v>
      </c>
      <c r="Q122" s="4">
        <v>471</v>
      </c>
      <c r="R122" s="98">
        <v>62.15</v>
      </c>
      <c r="S122" s="57"/>
      <c r="T122" s="28"/>
      <c r="U122" s="22">
        <v>116174593.62000012</v>
      </c>
    </row>
    <row r="123" spans="1:21" s="22" customFormat="1" ht="15.75" customHeight="1">
      <c r="A123" s="41"/>
      <c r="B123" s="49">
        <v>41821</v>
      </c>
      <c r="C123" s="33">
        <v>890315</v>
      </c>
      <c r="D123" s="33">
        <v>1062187</v>
      </c>
      <c r="E123" s="33">
        <v>233.235</v>
      </c>
      <c r="F123" s="58">
        <v>14.652491155660377</v>
      </c>
      <c r="G123" s="58">
        <v>46.7</v>
      </c>
      <c r="H123" s="33">
        <v>21828</v>
      </c>
      <c r="I123" s="33">
        <v>4564</v>
      </c>
      <c r="J123" s="33">
        <v>21884.18865</v>
      </c>
      <c r="K123" s="33">
        <f t="shared" si="8"/>
        <v>118114.01430000005</v>
      </c>
      <c r="L123" s="33">
        <v>211.407</v>
      </c>
      <c r="M123" s="33">
        <v>59.97944422852701</v>
      </c>
      <c r="N123" s="8">
        <v>16.168</v>
      </c>
      <c r="O123" s="8">
        <v>2.329682997118155</v>
      </c>
      <c r="P123" s="4">
        <v>229.03460240214477</v>
      </c>
      <c r="Q123" s="4">
        <v>469</v>
      </c>
      <c r="R123" s="98">
        <v>63.02</v>
      </c>
      <c r="S123" s="57"/>
      <c r="T123" s="28"/>
      <c r="U123" s="22">
        <v>118114014.30000006</v>
      </c>
    </row>
    <row r="124" spans="1:21" s="22" customFormat="1" ht="15.75" customHeight="1">
      <c r="A124" s="41"/>
      <c r="B124" s="49">
        <v>41852</v>
      </c>
      <c r="C124" s="33">
        <v>782359</v>
      </c>
      <c r="D124" s="33">
        <v>958315</v>
      </c>
      <c r="E124" s="33">
        <v>208.103</v>
      </c>
      <c r="F124" s="58">
        <v>14.624427400029344</v>
      </c>
      <c r="G124" s="58">
        <v>46.2</v>
      </c>
      <c r="H124" s="33">
        <v>22010</v>
      </c>
      <c r="I124" s="33">
        <v>4583</v>
      </c>
      <c r="J124" s="33">
        <v>22114.54136999999</v>
      </c>
      <c r="K124" s="33">
        <f t="shared" si="8"/>
        <v>121726.10960999998</v>
      </c>
      <c r="L124" s="33">
        <v>186.09300000000002</v>
      </c>
      <c r="M124" s="33">
        <v>52.797469879518076</v>
      </c>
      <c r="N124" s="8">
        <v>16.884</v>
      </c>
      <c r="O124" s="8">
        <v>2.388118811881188</v>
      </c>
      <c r="P124" s="4">
        <v>236.80930838557845</v>
      </c>
      <c r="Q124" s="4">
        <v>472</v>
      </c>
      <c r="R124" s="98">
        <v>66.1</v>
      </c>
      <c r="S124" s="57"/>
      <c r="T124" s="28"/>
      <c r="U124" s="22">
        <v>121726109.60999998</v>
      </c>
    </row>
    <row r="125" spans="1:21" s="22" customFormat="1" ht="15.75" customHeight="1">
      <c r="A125" s="41"/>
      <c r="B125" s="49">
        <v>41883</v>
      </c>
      <c r="C125" s="33">
        <v>853646</v>
      </c>
      <c r="D125" s="33">
        <v>1028455</v>
      </c>
      <c r="E125" s="33">
        <v>226.38</v>
      </c>
      <c r="F125" s="58">
        <v>14.993754816763666</v>
      </c>
      <c r="G125" s="58">
        <v>45.7</v>
      </c>
      <c r="H125" s="33">
        <v>18991</v>
      </c>
      <c r="I125" s="33">
        <v>4774</v>
      </c>
      <c r="J125" s="33">
        <v>18988.658177499983</v>
      </c>
      <c r="K125" s="33">
        <f t="shared" si="8"/>
        <v>109780.4045300001</v>
      </c>
      <c r="L125" s="33">
        <v>207.389</v>
      </c>
      <c r="M125" s="33">
        <v>60.80079116465864</v>
      </c>
      <c r="N125" s="8">
        <v>16.732</v>
      </c>
      <c r="O125" s="8">
        <v>2.3368715083798883</v>
      </c>
      <c r="P125" s="4">
        <v>231</v>
      </c>
      <c r="Q125" s="4">
        <v>471</v>
      </c>
      <c r="R125" s="98">
        <v>70.4</v>
      </c>
      <c r="S125" s="57"/>
      <c r="T125" s="28"/>
      <c r="U125" s="22">
        <v>109780404.5300001</v>
      </c>
    </row>
    <row r="126" spans="1:21" s="22" customFormat="1" ht="15.75" customHeight="1">
      <c r="A126" s="41"/>
      <c r="B126" s="49">
        <v>41913</v>
      </c>
      <c r="C126" s="33">
        <v>880000</v>
      </c>
      <c r="D126" s="33">
        <v>1032708</v>
      </c>
      <c r="E126" s="33">
        <v>230.805</v>
      </c>
      <c r="F126" s="58">
        <v>14.831235657371083</v>
      </c>
      <c r="G126" s="58">
        <v>46.6</v>
      </c>
      <c r="H126" s="33">
        <v>22177</v>
      </c>
      <c r="I126" s="33">
        <v>4869</v>
      </c>
      <c r="J126" s="33">
        <v>22310.531445000008</v>
      </c>
      <c r="K126" s="33">
        <f t="shared" si="8"/>
        <v>132357.3571799998</v>
      </c>
      <c r="L126" s="33">
        <v>208.62800000000001</v>
      </c>
      <c r="M126" s="33">
        <v>59.190998834045885</v>
      </c>
      <c r="N126" s="8">
        <v>15.461</v>
      </c>
      <c r="O126" s="8">
        <v>2.144977802441731</v>
      </c>
      <c r="P126" s="4">
        <v>214.83</v>
      </c>
      <c r="Q126" s="4">
        <v>476</v>
      </c>
      <c r="R126" s="98">
        <v>70.2</v>
      </c>
      <c r="S126" s="57"/>
      <c r="T126" s="28"/>
      <c r="U126" s="22">
        <v>132357357.1799998</v>
      </c>
    </row>
    <row r="127" spans="1:21" s="22" customFormat="1" ht="15.75" customHeight="1">
      <c r="A127" s="41"/>
      <c r="B127" s="49">
        <v>41944</v>
      </c>
      <c r="C127" s="33">
        <v>800335</v>
      </c>
      <c r="D127" s="33">
        <v>997488</v>
      </c>
      <c r="E127" s="33">
        <v>219.34</v>
      </c>
      <c r="F127" s="58">
        <v>15.375613083826348</v>
      </c>
      <c r="G127" s="58">
        <v>46</v>
      </c>
      <c r="H127" s="33">
        <v>18434</v>
      </c>
      <c r="I127" s="33">
        <v>4572</v>
      </c>
      <c r="J127" s="33">
        <v>18455.908990000004</v>
      </c>
      <c r="K127" s="33">
        <f t="shared" si="8"/>
        <v>103518.75816999974</v>
      </c>
      <c r="L127" s="33">
        <v>200.906</v>
      </c>
      <c r="M127" s="33">
        <v>58.900152610441765</v>
      </c>
      <c r="N127" s="8">
        <v>15.284</v>
      </c>
      <c r="O127" s="8">
        <v>2.111049723756906</v>
      </c>
      <c r="P127" s="4">
        <v>210.47630506606063</v>
      </c>
      <c r="Q127" s="4">
        <v>476</v>
      </c>
      <c r="R127" s="98">
        <v>69.755</v>
      </c>
      <c r="S127" s="57"/>
      <c r="T127" s="28"/>
      <c r="U127" s="22">
        <v>103518758.16999973</v>
      </c>
    </row>
    <row r="128" spans="1:21" s="22" customFormat="1" ht="15.75" customHeight="1">
      <c r="A128" s="41"/>
      <c r="B128" s="49">
        <v>41974</v>
      </c>
      <c r="C128" s="33">
        <v>880000</v>
      </c>
      <c r="D128" s="33">
        <v>1025713</v>
      </c>
      <c r="E128" s="33">
        <v>223.668</v>
      </c>
      <c r="F128" s="58">
        <v>15.263917392314166</v>
      </c>
      <c r="G128" s="58">
        <v>45.3</v>
      </c>
      <c r="H128" s="33">
        <v>17728</v>
      </c>
      <c r="I128" s="33">
        <v>4500</v>
      </c>
      <c r="J128" s="33">
        <v>17836.878920000006</v>
      </c>
      <c r="K128" s="33">
        <f t="shared" si="8"/>
        <v>98158.8050800001</v>
      </c>
      <c r="L128" s="33">
        <v>207.3</v>
      </c>
      <c r="M128" s="33">
        <v>58.81422464049748</v>
      </c>
      <c r="N128" s="8">
        <v>14.955</v>
      </c>
      <c r="O128" s="8">
        <v>2.0570839064649244</v>
      </c>
      <c r="P128" s="4">
        <v>205</v>
      </c>
      <c r="Q128" s="4">
        <v>477</v>
      </c>
      <c r="R128" s="98">
        <v>69.78</v>
      </c>
      <c r="S128" s="57"/>
      <c r="T128" s="28"/>
      <c r="U128" s="22">
        <v>98158805.08000009</v>
      </c>
    </row>
    <row r="129" spans="1:20" s="22" customFormat="1" ht="15.75" customHeight="1">
      <c r="A129" s="41"/>
      <c r="B129" s="16"/>
      <c r="C129" s="34"/>
      <c r="D129" s="34"/>
      <c r="E129" s="34"/>
      <c r="F129" s="88"/>
      <c r="G129" s="88"/>
      <c r="H129" s="34"/>
      <c r="I129" s="34"/>
      <c r="J129" s="34"/>
      <c r="K129" s="34"/>
      <c r="L129" s="34"/>
      <c r="M129" s="34"/>
      <c r="N129" s="46"/>
      <c r="O129" s="46"/>
      <c r="P129" s="32"/>
      <c r="Q129" s="32"/>
      <c r="R129" s="100"/>
      <c r="S129" s="57"/>
      <c r="T129" s="28"/>
    </row>
    <row r="130" spans="2:21" s="41" customFormat="1" ht="15.75" customHeight="1">
      <c r="B130" s="49">
        <v>42005</v>
      </c>
      <c r="C130" s="33">
        <v>824418</v>
      </c>
      <c r="D130" s="33">
        <v>1022228</v>
      </c>
      <c r="E130" s="63">
        <v>229</v>
      </c>
      <c r="F130" s="74">
        <v>19.106677662245936</v>
      </c>
      <c r="G130" s="50">
        <v>44.90383270284838</v>
      </c>
      <c r="H130" s="33">
        <v>16185</v>
      </c>
      <c r="I130" s="33">
        <v>4596</v>
      </c>
      <c r="J130" s="33">
        <v>16196.406245000013</v>
      </c>
      <c r="K130" s="33">
        <v>92592.39678999981</v>
      </c>
      <c r="L130" s="33">
        <v>211</v>
      </c>
      <c r="M130" s="33">
        <v>59.15130568356374</v>
      </c>
      <c r="N130" s="8">
        <v>15.134</v>
      </c>
      <c r="O130" s="8">
        <v>2.067486338797814</v>
      </c>
      <c r="P130" s="4">
        <v>207</v>
      </c>
      <c r="Q130" s="4">
        <v>478</v>
      </c>
      <c r="R130" s="98">
        <v>69.84</v>
      </c>
      <c r="S130" s="65"/>
      <c r="T130" s="66"/>
      <c r="U130" s="41">
        <v>92592396.78999981</v>
      </c>
    </row>
    <row r="131" spans="1:21" s="22" customFormat="1" ht="15.75" customHeight="1">
      <c r="A131" s="41"/>
      <c r="B131" s="49">
        <v>42036</v>
      </c>
      <c r="C131" s="33">
        <v>775285</v>
      </c>
      <c r="D131" s="33">
        <v>945810</v>
      </c>
      <c r="E131" s="63">
        <v>211</v>
      </c>
      <c r="F131" s="74">
        <v>18.822279316141717</v>
      </c>
      <c r="G131" s="50">
        <v>44.45501739249955</v>
      </c>
      <c r="H131" s="33">
        <v>15706</v>
      </c>
      <c r="I131" s="33">
        <v>4408</v>
      </c>
      <c r="J131" s="33">
        <v>15700.814960000009</v>
      </c>
      <c r="K131" s="33">
        <v>84153.56104999992</v>
      </c>
      <c r="L131" s="33">
        <v>199</v>
      </c>
      <c r="M131" s="33">
        <v>61.76445578231293</v>
      </c>
      <c r="N131" s="8">
        <v>16.248</v>
      </c>
      <c r="O131" s="8">
        <v>2.2016260162601626</v>
      </c>
      <c r="P131" s="4">
        <v>222</v>
      </c>
      <c r="Q131" s="4">
        <v>473</v>
      </c>
      <c r="R131" s="98">
        <v>70.76</v>
      </c>
      <c r="S131" s="57"/>
      <c r="T131" s="28"/>
      <c r="U131" s="22">
        <v>84153561.04999992</v>
      </c>
    </row>
    <row r="132" spans="1:21" s="22" customFormat="1" ht="15.75" customHeight="1">
      <c r="A132" s="41"/>
      <c r="B132" s="49">
        <v>42064</v>
      </c>
      <c r="C132" s="33">
        <v>878698</v>
      </c>
      <c r="D132" s="33">
        <v>1069896</v>
      </c>
      <c r="E132" s="63">
        <v>239</v>
      </c>
      <c r="F132" s="74">
        <v>20.350276708879452</v>
      </c>
      <c r="G132" s="50">
        <v>42.12302679603737</v>
      </c>
      <c r="H132" s="33">
        <v>18808</v>
      </c>
      <c r="I132" s="33">
        <v>4274</v>
      </c>
      <c r="J132" s="33">
        <v>18811.614745000006</v>
      </c>
      <c r="K132" s="33">
        <v>97488.3196299999</v>
      </c>
      <c r="L132" s="33">
        <v>220</v>
      </c>
      <c r="M132" s="33">
        <v>61.67434715821812</v>
      </c>
      <c r="N132" s="8">
        <v>16.1</v>
      </c>
      <c r="O132" s="8">
        <v>2.1581769436997322</v>
      </c>
      <c r="P132" s="4">
        <v>218</v>
      </c>
      <c r="Q132" s="4">
        <v>477</v>
      </c>
      <c r="R132" s="98">
        <v>73.72</v>
      </c>
      <c r="S132" s="57"/>
      <c r="T132" s="28"/>
      <c r="U132" s="22">
        <v>97488319.62999989</v>
      </c>
    </row>
    <row r="133" spans="1:21" s="22" customFormat="1" ht="15.75" customHeight="1">
      <c r="A133" s="41"/>
      <c r="B133" s="49">
        <v>42095</v>
      </c>
      <c r="C133" s="33">
        <v>870058</v>
      </c>
      <c r="D133" s="33">
        <v>1010408</v>
      </c>
      <c r="E133" s="63">
        <v>226.72</v>
      </c>
      <c r="F133" s="74">
        <v>20.820520839622052</v>
      </c>
      <c r="G133" s="50">
        <v>42.72614896769322</v>
      </c>
      <c r="H133" s="33">
        <v>19060</v>
      </c>
      <c r="I133" s="33">
        <v>4333</v>
      </c>
      <c r="J133" s="33">
        <v>19066.557312000004</v>
      </c>
      <c r="K133" s="33">
        <v>98859.71390000005</v>
      </c>
      <c r="L133" s="33">
        <v>208</v>
      </c>
      <c r="M133" s="33">
        <v>60.25396825396825</v>
      </c>
      <c r="N133" s="8">
        <v>16.109</v>
      </c>
      <c r="O133" s="8">
        <v>2.1364721485411144</v>
      </c>
      <c r="P133" s="4">
        <v>217</v>
      </c>
      <c r="Q133" s="4">
        <v>475</v>
      </c>
      <c r="R133" s="98">
        <v>73.96</v>
      </c>
      <c r="S133" s="57"/>
      <c r="T133" s="28"/>
      <c r="U133" s="22">
        <v>98859713.90000005</v>
      </c>
    </row>
    <row r="134" spans="1:21" s="22" customFormat="1" ht="15.75" customHeight="1">
      <c r="A134" s="41"/>
      <c r="B134" s="49">
        <v>42125</v>
      </c>
      <c r="C134" s="33">
        <v>806828</v>
      </c>
      <c r="D134" s="33">
        <v>1006319</v>
      </c>
      <c r="E134" s="63">
        <v>225</v>
      </c>
      <c r="F134" s="74">
        <v>21.389617616662694</v>
      </c>
      <c r="G134" s="50">
        <v>41.507572144049604</v>
      </c>
      <c r="H134" s="33">
        <v>18880</v>
      </c>
      <c r="I134" s="33">
        <v>4135</v>
      </c>
      <c r="J134" s="33">
        <v>18878.617949999993</v>
      </c>
      <c r="K134" s="33">
        <v>94315.26410999995</v>
      </c>
      <c r="L134" s="33">
        <v>201.3</v>
      </c>
      <c r="M134" s="33">
        <v>56.43202764976958</v>
      </c>
      <c r="N134" s="8">
        <v>16.598</v>
      </c>
      <c r="O134" s="8">
        <v>2.1839473684210526</v>
      </c>
      <c r="P134" s="4">
        <v>0</v>
      </c>
      <c r="Q134" s="4">
        <v>468</v>
      </c>
      <c r="R134" s="98">
        <v>74.38</v>
      </c>
      <c r="S134" s="57"/>
      <c r="T134" s="28"/>
      <c r="U134" s="22">
        <v>94315264.10999994</v>
      </c>
    </row>
    <row r="135" spans="1:21" s="22" customFormat="1" ht="15.75" customHeight="1">
      <c r="A135" s="41"/>
      <c r="B135" s="49">
        <v>42156</v>
      </c>
      <c r="C135" s="33">
        <v>899462</v>
      </c>
      <c r="D135" s="33">
        <v>1071132</v>
      </c>
      <c r="E135" s="63">
        <v>241</v>
      </c>
      <c r="F135" s="74">
        <v>20.80656650481313</v>
      </c>
      <c r="G135" s="50">
        <v>41.36526463100287</v>
      </c>
      <c r="H135" s="33">
        <v>20627</v>
      </c>
      <c r="I135" s="33">
        <v>3927</v>
      </c>
      <c r="J135" s="33">
        <v>20625.292335000006</v>
      </c>
      <c r="K135" s="33">
        <v>95150.71297999997</v>
      </c>
      <c r="L135" s="33">
        <v>220</v>
      </c>
      <c r="M135" s="33">
        <v>63.73015873015873</v>
      </c>
      <c r="N135" s="8">
        <v>17.223</v>
      </c>
      <c r="O135" s="8">
        <v>2.2396618985695707</v>
      </c>
      <c r="P135" s="4">
        <v>226</v>
      </c>
      <c r="Q135" s="4">
        <v>470</v>
      </c>
      <c r="R135" s="98">
        <v>74.39</v>
      </c>
      <c r="S135" s="57"/>
      <c r="T135" s="28"/>
      <c r="U135" s="22">
        <v>95150712.97999997</v>
      </c>
    </row>
    <row r="136" spans="1:21" s="22" customFormat="1" ht="15.75" customHeight="1">
      <c r="A136" s="41"/>
      <c r="B136" s="49">
        <v>42186</v>
      </c>
      <c r="C136" s="33">
        <v>875388</v>
      </c>
      <c r="D136" s="33">
        <v>1028153</v>
      </c>
      <c r="E136" s="63">
        <v>232</v>
      </c>
      <c r="F136" s="76">
        <v>20.38023523736253</v>
      </c>
      <c r="G136" s="50">
        <v>40.33037884439378</v>
      </c>
      <c r="H136" s="33">
        <v>17480</v>
      </c>
      <c r="I136" s="33">
        <v>4089</v>
      </c>
      <c r="J136" s="33">
        <v>17479.9762755</v>
      </c>
      <c r="K136" s="33">
        <v>84081.18864000002</v>
      </c>
      <c r="L136" s="33">
        <v>211.4</v>
      </c>
      <c r="M136" s="33">
        <v>59.263440860215056</v>
      </c>
      <c r="N136" s="8">
        <v>17.56</v>
      </c>
      <c r="O136" s="8">
        <v>2.25997425997426</v>
      </c>
      <c r="P136" s="4">
        <v>227.24073961462244</v>
      </c>
      <c r="Q136" s="4">
        <v>471</v>
      </c>
      <c r="R136" s="98">
        <v>77.42166666666667</v>
      </c>
      <c r="S136" s="57"/>
      <c r="T136" s="28"/>
      <c r="U136" s="22">
        <v>84081188.64000002</v>
      </c>
    </row>
    <row r="137" spans="1:21" s="22" customFormat="1" ht="15.75" customHeight="1">
      <c r="A137" s="41"/>
      <c r="B137" s="49">
        <v>42217</v>
      </c>
      <c r="C137" s="33">
        <v>800000</v>
      </c>
      <c r="D137" s="33">
        <v>1002452</v>
      </c>
      <c r="E137" s="63">
        <v>224</v>
      </c>
      <c r="F137" s="76">
        <v>20.305091610279984</v>
      </c>
      <c r="G137" s="50">
        <v>39.357655670639915</v>
      </c>
      <c r="H137" s="33">
        <v>18383</v>
      </c>
      <c r="I137" s="33">
        <v>4244</v>
      </c>
      <c r="J137" s="33">
        <v>18390.543385000004</v>
      </c>
      <c r="K137" s="33">
        <v>91910.85935000006</v>
      </c>
      <c r="L137" s="33">
        <v>201.4</v>
      </c>
      <c r="M137" s="33">
        <v>56.4600614439324</v>
      </c>
      <c r="N137" s="8">
        <v>17.902</v>
      </c>
      <c r="O137" s="8">
        <v>2.2776081424936385</v>
      </c>
      <c r="P137" s="4">
        <v>228</v>
      </c>
      <c r="Q137" s="4">
        <v>470</v>
      </c>
      <c r="R137" s="98">
        <v>78.42</v>
      </c>
      <c r="S137" s="57"/>
      <c r="T137" s="28"/>
      <c r="U137" s="22">
        <v>91910859.35000005</v>
      </c>
    </row>
    <row r="138" spans="1:21" s="22" customFormat="1" ht="15.75" customHeight="1">
      <c r="A138" s="41"/>
      <c r="B138" s="49">
        <v>42248</v>
      </c>
      <c r="C138" s="33">
        <v>870000</v>
      </c>
      <c r="D138" s="33">
        <v>1066824</v>
      </c>
      <c r="E138" s="63">
        <v>241</v>
      </c>
      <c r="F138" s="76">
        <v>20.244932392847936</v>
      </c>
      <c r="G138" s="50">
        <v>39.7932181941743</v>
      </c>
      <c r="H138" s="33">
        <v>15467</v>
      </c>
      <c r="I138" s="33">
        <v>4480</v>
      </c>
      <c r="J138" s="33">
        <v>15477.191489999996</v>
      </c>
      <c r="K138" s="33">
        <v>84628.31857999993</v>
      </c>
      <c r="L138" s="33">
        <v>225.4</v>
      </c>
      <c r="M138" s="33">
        <v>65.29444444444445</v>
      </c>
      <c r="N138" s="8">
        <v>17.94</v>
      </c>
      <c r="O138" s="8">
        <v>2.253768844221106</v>
      </c>
      <c r="P138" s="4">
        <v>226</v>
      </c>
      <c r="Q138" s="4">
        <v>476</v>
      </c>
      <c r="R138" s="98">
        <v>79.35166666666666</v>
      </c>
      <c r="S138" s="57"/>
      <c r="T138" s="28"/>
      <c r="U138" s="22">
        <v>84628318.57999994</v>
      </c>
    </row>
    <row r="139" spans="1:21" s="22" customFormat="1" ht="15.75" customHeight="1">
      <c r="A139" s="41"/>
      <c r="B139" s="49">
        <v>42278</v>
      </c>
      <c r="C139" s="33">
        <v>850000</v>
      </c>
      <c r="D139" s="33">
        <v>1009066</v>
      </c>
      <c r="E139" s="63">
        <v>227</v>
      </c>
      <c r="F139" s="76">
        <v>19.47216534894645</v>
      </c>
      <c r="G139" s="50">
        <v>40.275363554019265</v>
      </c>
      <c r="H139" s="33">
        <v>15394</v>
      </c>
      <c r="I139" s="33">
        <v>4697</v>
      </c>
      <c r="J139" s="33">
        <v>15423.620189999998</v>
      </c>
      <c r="K139" s="33">
        <v>87996.58142000012</v>
      </c>
      <c r="L139" s="33">
        <v>209</v>
      </c>
      <c r="M139" s="33">
        <v>58.590629800307234</v>
      </c>
      <c r="N139" s="8">
        <v>18.84</v>
      </c>
      <c r="O139" s="8">
        <v>2.3345724907063197</v>
      </c>
      <c r="P139" s="4">
        <v>235</v>
      </c>
      <c r="Q139" s="4">
        <v>474</v>
      </c>
      <c r="R139" s="98">
        <v>81.765</v>
      </c>
      <c r="S139" s="57"/>
      <c r="T139" s="28"/>
      <c r="U139" s="22">
        <v>87996581.42000012</v>
      </c>
    </row>
    <row r="140" spans="1:21" s="22" customFormat="1" ht="15.75" customHeight="1">
      <c r="A140" s="41"/>
      <c r="B140" s="49">
        <v>42309</v>
      </c>
      <c r="C140" s="33">
        <v>780000</v>
      </c>
      <c r="D140" s="33">
        <v>960242</v>
      </c>
      <c r="E140" s="63">
        <v>215</v>
      </c>
      <c r="F140" s="76">
        <v>18.496984617435377</v>
      </c>
      <c r="G140" s="50">
        <v>41.33120470547559</v>
      </c>
      <c r="H140" s="33">
        <v>13679</v>
      </c>
      <c r="I140" s="33">
        <v>4507</v>
      </c>
      <c r="J140" s="33">
        <v>13691.328775000005</v>
      </c>
      <c r="K140" s="33">
        <v>77329.17932000011</v>
      </c>
      <c r="L140" s="33">
        <v>200</v>
      </c>
      <c r="M140" s="33">
        <v>57.93650793650793</v>
      </c>
      <c r="N140" s="8">
        <v>20.291</v>
      </c>
      <c r="O140" s="8">
        <v>2.4775335775335776</v>
      </c>
      <c r="P140" s="4">
        <v>251</v>
      </c>
      <c r="Q140" s="4">
        <v>480</v>
      </c>
      <c r="R140" s="98">
        <v>86.50466666666667</v>
      </c>
      <c r="S140" s="57"/>
      <c r="T140" s="28"/>
      <c r="U140" s="22">
        <v>77329179.32000011</v>
      </c>
    </row>
    <row r="141" spans="1:21" s="22" customFormat="1" ht="15.75" customHeight="1">
      <c r="A141" s="41"/>
      <c r="B141" s="49">
        <v>42339</v>
      </c>
      <c r="C141" s="33">
        <v>800000</v>
      </c>
      <c r="D141" s="33">
        <v>964070</v>
      </c>
      <c r="E141" s="63">
        <v>215</v>
      </c>
      <c r="F141" s="76">
        <v>18.718162289213737</v>
      </c>
      <c r="G141" s="50">
        <v>40.53724370351085</v>
      </c>
      <c r="H141" s="33">
        <v>9054</v>
      </c>
      <c r="I141" s="33">
        <v>5360</v>
      </c>
      <c r="J141" s="33">
        <v>9072.023663</v>
      </c>
      <c r="K141" s="33">
        <v>56248.87601999996</v>
      </c>
      <c r="L141" s="33">
        <v>202.5</v>
      </c>
      <c r="M141" s="33">
        <v>56.768433179723495</v>
      </c>
      <c r="N141" s="8">
        <v>23.973</v>
      </c>
      <c r="O141" s="8">
        <v>2.2404672897196263</v>
      </c>
      <c r="P141" s="4">
        <v>285</v>
      </c>
      <c r="Q141" s="4">
        <v>480</v>
      </c>
      <c r="R141" s="98">
        <v>105.69</v>
      </c>
      <c r="S141" s="57"/>
      <c r="T141" s="28"/>
      <c r="U141" s="22">
        <v>56248876.01999996</v>
      </c>
    </row>
    <row r="142" spans="1:20" s="22" customFormat="1" ht="15.75" customHeight="1">
      <c r="A142" s="41"/>
      <c r="B142" s="49"/>
      <c r="C142" s="33"/>
      <c r="D142" s="33"/>
      <c r="E142" s="63"/>
      <c r="F142" s="76"/>
      <c r="G142" s="50"/>
      <c r="H142" s="33"/>
      <c r="I142" s="33"/>
      <c r="J142" s="33"/>
      <c r="K142" s="33"/>
      <c r="L142" s="33"/>
      <c r="M142" s="33"/>
      <c r="N142" s="8"/>
      <c r="O142" s="8"/>
      <c r="P142" s="4"/>
      <c r="Q142" s="4"/>
      <c r="R142" s="98"/>
      <c r="S142" s="57"/>
      <c r="T142" s="28"/>
    </row>
    <row r="143" spans="1:21" s="22" customFormat="1" ht="15.75" customHeight="1">
      <c r="A143" s="41"/>
      <c r="B143" s="49">
        <v>42370</v>
      </c>
      <c r="C143" s="33">
        <v>742965</v>
      </c>
      <c r="D143" s="33">
        <v>962580</v>
      </c>
      <c r="E143" s="63">
        <v>219</v>
      </c>
      <c r="F143" s="76">
        <v>23.129298344033742</v>
      </c>
      <c r="G143" s="50">
        <v>39.94192690477675</v>
      </c>
      <c r="H143" s="33">
        <v>16742</v>
      </c>
      <c r="I143" s="33">
        <v>4717</v>
      </c>
      <c r="J143" s="33">
        <v>16962.029220000015</v>
      </c>
      <c r="K143" s="33">
        <v>97301.90357000005</v>
      </c>
      <c r="L143" s="33">
        <v>194</v>
      </c>
      <c r="M143" s="33">
        <v>53.49399410742615</v>
      </c>
      <c r="N143" s="8">
        <v>22.399</v>
      </c>
      <c r="O143" s="8">
        <v>1.6397510980966326</v>
      </c>
      <c r="P143" s="4">
        <v>257</v>
      </c>
      <c r="Q143" s="4">
        <v>480</v>
      </c>
      <c r="R143" s="98">
        <v>103.89</v>
      </c>
      <c r="S143" s="57"/>
      <c r="T143" s="28"/>
      <c r="U143" s="68">
        <v>106099614.28000006</v>
      </c>
    </row>
    <row r="144" spans="1:21" s="22" customFormat="1" ht="15.75" customHeight="1">
      <c r="A144" s="41"/>
      <c r="B144" s="49">
        <v>42401</v>
      </c>
      <c r="C144" s="33">
        <v>754215</v>
      </c>
      <c r="D144" s="33">
        <v>913314</v>
      </c>
      <c r="E144" s="63">
        <v>206</v>
      </c>
      <c r="F144" s="76">
        <v>21.90878493048393</v>
      </c>
      <c r="G144" s="50">
        <v>40.39738797390602</v>
      </c>
      <c r="H144" s="33">
        <v>17448</v>
      </c>
      <c r="I144" s="33">
        <v>4836</v>
      </c>
      <c r="J144" s="33">
        <v>17501.010969999992</v>
      </c>
      <c r="K144" s="33">
        <v>99175.29293000001</v>
      </c>
      <c r="L144" s="33">
        <v>183</v>
      </c>
      <c r="M144" s="33">
        <v>56.26263477088949</v>
      </c>
      <c r="N144" s="8">
        <v>23.655</v>
      </c>
      <c r="O144" s="8">
        <v>1.5972316002700877</v>
      </c>
      <c r="P144" s="4">
        <v>260.9835</v>
      </c>
      <c r="Q144" s="4">
        <v>479</v>
      </c>
      <c r="R144" s="98">
        <v>102.93</v>
      </c>
      <c r="S144" s="57"/>
      <c r="T144" s="28"/>
      <c r="U144" s="68">
        <v>135781555.12</v>
      </c>
    </row>
    <row r="145" spans="1:21" s="22" customFormat="1" ht="15.75" customHeight="1">
      <c r="A145" s="41"/>
      <c r="B145" s="49">
        <v>42430</v>
      </c>
      <c r="C145" s="33">
        <v>830000</v>
      </c>
      <c r="D145" s="33">
        <v>1033429</v>
      </c>
      <c r="E145" s="63">
        <v>234</v>
      </c>
      <c r="F145" s="76">
        <v>22.87965598023667</v>
      </c>
      <c r="G145" s="50">
        <v>40.26111131001743</v>
      </c>
      <c r="H145" s="33">
        <v>21578</v>
      </c>
      <c r="I145" s="33">
        <v>4610</v>
      </c>
      <c r="J145" s="33">
        <v>21494.872334999993</v>
      </c>
      <c r="K145" s="33">
        <v>115194</v>
      </c>
      <c r="L145" s="33">
        <v>212.5</v>
      </c>
      <c r="M145" s="33">
        <v>58.595225504268335</v>
      </c>
      <c r="N145" s="8">
        <v>24.586</v>
      </c>
      <c r="O145" s="8">
        <v>1.6434491978609624</v>
      </c>
      <c r="P145" s="4">
        <v>263</v>
      </c>
      <c r="Q145" s="4">
        <v>476</v>
      </c>
      <c r="R145" s="98">
        <v>104.36</v>
      </c>
      <c r="S145" s="57"/>
      <c r="T145" s="28"/>
      <c r="U145" s="68">
        <v>124207658.74000019</v>
      </c>
    </row>
    <row r="146" spans="1:21" s="22" customFormat="1" ht="15.75" customHeight="1">
      <c r="A146" s="41"/>
      <c r="B146" s="49">
        <v>42461</v>
      </c>
      <c r="C146" s="33">
        <v>740505</v>
      </c>
      <c r="D146" s="33">
        <v>902441</v>
      </c>
      <c r="E146" s="63">
        <v>203</v>
      </c>
      <c r="F146" s="76">
        <v>22.956821601831475</v>
      </c>
      <c r="G146" s="50">
        <v>39.195649138670404</v>
      </c>
      <c r="H146" s="33">
        <v>21119</v>
      </c>
      <c r="I146" s="33">
        <v>4206</v>
      </c>
      <c r="J146" s="33">
        <v>20953.41640149999</v>
      </c>
      <c r="K146" s="33">
        <v>103481.77923999999</v>
      </c>
      <c r="L146" s="33">
        <v>181</v>
      </c>
      <c r="M146" s="33">
        <v>51.8156862745098</v>
      </c>
      <c r="N146" s="8">
        <v>26.167</v>
      </c>
      <c r="O146" s="8">
        <v>1.8171527777777778</v>
      </c>
      <c r="P146" s="4"/>
      <c r="Q146" s="4">
        <v>467</v>
      </c>
      <c r="R146" s="98">
        <v>106.35</v>
      </c>
      <c r="S146" s="57"/>
      <c r="T146" s="28"/>
      <c r="U146" s="69"/>
    </row>
    <row r="147" spans="1:21" s="22" customFormat="1" ht="15.75" customHeight="1">
      <c r="A147" s="41"/>
      <c r="B147" s="49">
        <v>42491</v>
      </c>
      <c r="C147" s="33">
        <v>808442</v>
      </c>
      <c r="D147" s="33">
        <v>985835</v>
      </c>
      <c r="E147" s="63">
        <v>222</v>
      </c>
      <c r="F147" s="76">
        <v>22.052958098507254</v>
      </c>
      <c r="G147" s="50">
        <v>42.00769702059978</v>
      </c>
      <c r="H147" s="33">
        <v>19457</v>
      </c>
      <c r="I147" s="33">
        <v>4170</v>
      </c>
      <c r="J147" s="33">
        <v>20563.049688</v>
      </c>
      <c r="K147" s="33">
        <v>101867.40890000018</v>
      </c>
      <c r="L147" s="33">
        <v>201.4</v>
      </c>
      <c r="M147" s="33">
        <v>55.53448666616302</v>
      </c>
      <c r="N147" s="8">
        <v>27.071</v>
      </c>
      <c r="O147" s="8">
        <v>1.9144978783592645</v>
      </c>
      <c r="P147" s="4"/>
      <c r="Q147" s="4">
        <v>471</v>
      </c>
      <c r="R147" s="98">
        <v>109.72</v>
      </c>
      <c r="S147" s="57"/>
      <c r="T147" s="28"/>
      <c r="U147" s="69"/>
    </row>
    <row r="148" spans="1:21" s="22" customFormat="1" ht="15.75" customHeight="1">
      <c r="A148" s="41"/>
      <c r="B148" s="49">
        <v>42522</v>
      </c>
      <c r="C148" s="33">
        <v>765408</v>
      </c>
      <c r="D148" s="33">
        <v>946122</v>
      </c>
      <c r="E148" s="63">
        <v>212</v>
      </c>
      <c r="F148" s="76">
        <v>21.634690590239757</v>
      </c>
      <c r="G148" s="50">
        <v>41.173672795532084</v>
      </c>
      <c r="H148" s="33">
        <v>16317</v>
      </c>
      <c r="I148" s="33">
        <v>4108</v>
      </c>
      <c r="J148" s="33">
        <v>16586.17737000001</v>
      </c>
      <c r="K148" s="33">
        <v>80376.89218000001</v>
      </c>
      <c r="L148" s="33">
        <v>195.4</v>
      </c>
      <c r="M148" s="33">
        <v>55.676034348165494</v>
      </c>
      <c r="N148" s="8">
        <v>28.747</v>
      </c>
      <c r="O148" s="8">
        <v>2.033026874115983</v>
      </c>
      <c r="P148" s="4"/>
      <c r="Q148" s="4">
        <v>468</v>
      </c>
      <c r="R148" s="98">
        <v>112.68</v>
      </c>
      <c r="S148" s="57"/>
      <c r="T148" s="28"/>
      <c r="U148" s="69"/>
    </row>
    <row r="149" spans="1:21" s="22" customFormat="1" ht="15.75" customHeight="1">
      <c r="A149" s="41"/>
      <c r="B149" s="49">
        <v>42552</v>
      </c>
      <c r="C149" s="33">
        <v>750602</v>
      </c>
      <c r="D149" s="33">
        <v>950139</v>
      </c>
      <c r="E149" s="63">
        <v>214</v>
      </c>
      <c r="F149" s="76">
        <v>21.658643270766984</v>
      </c>
      <c r="G149" s="50">
        <v>40.782391610481845</v>
      </c>
      <c r="H149" s="33">
        <v>20455</v>
      </c>
      <c r="I149" s="33">
        <v>4200</v>
      </c>
      <c r="J149" s="33">
        <v>20846.766900000006</v>
      </c>
      <c r="K149" s="33">
        <v>99598</v>
      </c>
      <c r="L149" s="33">
        <v>193</v>
      </c>
      <c r="M149" s="33">
        <v>53.34317734363168</v>
      </c>
      <c r="N149" s="8">
        <v>28.447</v>
      </c>
      <c r="O149" s="8">
        <v>1.908861540939165</v>
      </c>
      <c r="P149" s="4"/>
      <c r="Q149" s="4">
        <v>471</v>
      </c>
      <c r="R149" s="98">
        <v>113.22</v>
      </c>
      <c r="S149" s="57"/>
      <c r="T149" s="28"/>
      <c r="U149" s="69"/>
    </row>
    <row r="150" spans="1:21" s="22" customFormat="1" ht="15.75" customHeight="1">
      <c r="A150" s="41"/>
      <c r="B150" s="49">
        <v>42583</v>
      </c>
      <c r="C150" s="33">
        <v>849695</v>
      </c>
      <c r="D150" s="33">
        <v>1038412</v>
      </c>
      <c r="E150" s="63">
        <v>233</v>
      </c>
      <c r="F150" s="76">
        <v>20.882539028305693</v>
      </c>
      <c r="G150" s="50">
        <v>41.22800850913846</v>
      </c>
      <c r="H150" s="33">
        <v>20354</v>
      </c>
      <c r="I150" s="33">
        <v>4643</v>
      </c>
      <c r="J150" s="33">
        <v>20831.006705000007</v>
      </c>
      <c r="K150" s="33">
        <v>101700</v>
      </c>
      <c r="L150" s="33">
        <v>212</v>
      </c>
      <c r="M150" s="33">
        <v>58.45735438543476</v>
      </c>
      <c r="N150" s="8">
        <v>28.308</v>
      </c>
      <c r="O150" s="8">
        <v>1.9062626262626263</v>
      </c>
      <c r="P150" s="4"/>
      <c r="Q150" s="4">
        <v>472</v>
      </c>
      <c r="R150" s="98">
        <v>113.77</v>
      </c>
      <c r="S150" s="57"/>
      <c r="T150" s="28"/>
      <c r="U150" s="69"/>
    </row>
    <row r="151" spans="1:21" s="22" customFormat="1" ht="15.75" customHeight="1">
      <c r="A151" s="41"/>
      <c r="B151" s="49">
        <v>42614</v>
      </c>
      <c r="C151" s="33">
        <v>801982</v>
      </c>
      <c r="D151" s="33">
        <v>977796</v>
      </c>
      <c r="E151" s="63">
        <v>222</v>
      </c>
      <c r="F151" s="76">
        <v>21.132607279425073</v>
      </c>
      <c r="G151" s="50">
        <v>41.10628279694046</v>
      </c>
      <c r="H151" s="33">
        <v>18830</v>
      </c>
      <c r="I151" s="33">
        <v>4847</v>
      </c>
      <c r="J151" s="33">
        <v>19045.920110999996</v>
      </c>
      <c r="K151" s="33">
        <v>110184</v>
      </c>
      <c r="L151" s="33">
        <v>203</v>
      </c>
      <c r="M151" s="33">
        <v>57.8415300546448</v>
      </c>
      <c r="N151" s="8">
        <v>28.281</v>
      </c>
      <c r="O151" s="8">
        <v>1.8720460713576488</v>
      </c>
      <c r="P151" s="4"/>
      <c r="Q151" s="4">
        <v>475</v>
      </c>
      <c r="R151" s="98">
        <v>115.03</v>
      </c>
      <c r="S151" s="57"/>
      <c r="T151" s="28"/>
      <c r="U151" s="69"/>
    </row>
    <row r="152" spans="1:21" s="22" customFormat="1" ht="15.75" customHeight="1">
      <c r="A152" s="41"/>
      <c r="B152" s="49">
        <v>42644</v>
      </c>
      <c r="C152" s="33">
        <v>775496</v>
      </c>
      <c r="D152" s="33">
        <v>1007536</v>
      </c>
      <c r="E152" s="63">
        <v>227</v>
      </c>
      <c r="F152" s="76">
        <v>19.33251020310937</v>
      </c>
      <c r="G152" s="50">
        <v>41.5262581188166</v>
      </c>
      <c r="H152" s="33">
        <v>16844</v>
      </c>
      <c r="I152" s="33">
        <v>4803</v>
      </c>
      <c r="J152" s="33">
        <v>17136.43863</v>
      </c>
      <c r="K152" s="33">
        <v>100524</v>
      </c>
      <c r="L152" s="33">
        <v>210</v>
      </c>
      <c r="M152" s="33">
        <v>57.90586991010048</v>
      </c>
      <c r="N152" s="8">
        <v>27.176</v>
      </c>
      <c r="O152" s="8">
        <v>1.7902503293807641</v>
      </c>
      <c r="P152" s="4"/>
      <c r="Q152" s="4">
        <v>476</v>
      </c>
      <c r="R152" s="98">
        <v>116.21</v>
      </c>
      <c r="S152" s="57"/>
      <c r="T152" s="28"/>
      <c r="U152" s="69"/>
    </row>
    <row r="153" spans="1:21" s="22" customFormat="1" ht="15.75" customHeight="1">
      <c r="A153" s="41"/>
      <c r="B153" s="49">
        <v>42675</v>
      </c>
      <c r="C153" s="33">
        <v>830000</v>
      </c>
      <c r="D153" s="33">
        <v>1024038</v>
      </c>
      <c r="E153" s="63">
        <v>231</v>
      </c>
      <c r="F153" s="76">
        <v>19.679445489327545</v>
      </c>
      <c r="G153" s="50">
        <v>43.6</v>
      </c>
      <c r="H153" s="33">
        <v>21383</v>
      </c>
      <c r="I153" s="33">
        <v>4709</v>
      </c>
      <c r="J153" s="33">
        <v>21667.014069000004</v>
      </c>
      <c r="K153" s="33">
        <v>123554</v>
      </c>
      <c r="L153" s="33">
        <v>209</v>
      </c>
      <c r="M153" s="33">
        <v>59.13565891472867</v>
      </c>
      <c r="N153" s="8">
        <v>26.309</v>
      </c>
      <c r="O153" s="8">
        <v>1.7161774298760601</v>
      </c>
      <c r="P153" s="4"/>
      <c r="Q153" s="4">
        <v>477</v>
      </c>
      <c r="R153" s="98">
        <v>116.41</v>
      </c>
      <c r="S153" s="57"/>
      <c r="T153" s="28"/>
      <c r="U153" s="69"/>
    </row>
    <row r="154" spans="1:21" s="22" customFormat="1" ht="15.75" customHeight="1">
      <c r="A154" s="41"/>
      <c r="B154" s="49">
        <v>42705</v>
      </c>
      <c r="C154" s="33">
        <v>870000</v>
      </c>
      <c r="D154" s="33">
        <v>1050000</v>
      </c>
      <c r="E154" s="63">
        <v>234.15</v>
      </c>
      <c r="F154" s="76">
        <v>18.4213664787587</v>
      </c>
      <c r="G154" s="50">
        <v>43.2</v>
      </c>
      <c r="H154" s="33">
        <v>19645</v>
      </c>
      <c r="I154" s="33">
        <v>4760</v>
      </c>
      <c r="J154" s="33">
        <v>23318.251549499997</v>
      </c>
      <c r="K154" s="33">
        <v>127600</v>
      </c>
      <c r="L154" s="33">
        <v>211.15</v>
      </c>
      <c r="M154" s="33">
        <v>57.81676669167292</v>
      </c>
      <c r="N154" s="8">
        <v>25.341</v>
      </c>
      <c r="O154" s="8">
        <v>1.6008212255211625</v>
      </c>
      <c r="P154" s="4"/>
      <c r="Q154" s="4">
        <v>475</v>
      </c>
      <c r="R154" s="98">
        <v>116.75</v>
      </c>
      <c r="S154" s="57"/>
      <c r="T154" s="28"/>
      <c r="U154" s="69"/>
    </row>
    <row r="155" spans="1:21" s="22" customFormat="1" ht="15.75" customHeight="1">
      <c r="A155" s="41"/>
      <c r="B155" s="16"/>
      <c r="C155" s="34"/>
      <c r="D155" s="34"/>
      <c r="E155" s="64"/>
      <c r="F155" s="89"/>
      <c r="G155" s="48"/>
      <c r="H155" s="90"/>
      <c r="I155" s="90"/>
      <c r="J155" s="90"/>
      <c r="K155" s="90"/>
      <c r="L155" s="34"/>
      <c r="M155" s="34"/>
      <c r="N155" s="91"/>
      <c r="O155" s="91"/>
      <c r="P155" s="85"/>
      <c r="Q155" s="85"/>
      <c r="R155" s="99"/>
      <c r="S155" s="57"/>
      <c r="T155" s="28"/>
      <c r="U155" s="69"/>
    </row>
    <row r="156" spans="1:21" s="22" customFormat="1" ht="15.75" customHeight="1">
      <c r="A156" s="41"/>
      <c r="B156" s="49">
        <v>42736</v>
      </c>
      <c r="C156" s="33">
        <v>845372</v>
      </c>
      <c r="D156" s="33">
        <v>1044000</v>
      </c>
      <c r="E156" s="63">
        <v>235</v>
      </c>
      <c r="F156" s="50">
        <v>20.7400626388063</v>
      </c>
      <c r="G156" s="6">
        <v>42</v>
      </c>
      <c r="H156" s="33">
        <v>23442</v>
      </c>
      <c r="I156" s="75">
        <v>4170</v>
      </c>
      <c r="J156" s="75">
        <v>23248.205916499985</v>
      </c>
      <c r="K156" s="75">
        <v>118465.52304000016</v>
      </c>
      <c r="L156" s="33">
        <v>212</v>
      </c>
      <c r="M156" s="33">
        <v>57.78076463560334</v>
      </c>
      <c r="N156" s="8">
        <v>24.663</v>
      </c>
      <c r="O156" s="77">
        <v>1.486618444846293</v>
      </c>
      <c r="P156" s="78"/>
      <c r="Q156" s="78">
        <v>476</v>
      </c>
      <c r="R156" s="98">
        <v>114.95</v>
      </c>
      <c r="S156" s="57"/>
      <c r="T156" s="28"/>
      <c r="U156" s="79"/>
    </row>
    <row r="157" spans="1:21" s="22" customFormat="1" ht="15.75" customHeight="1">
      <c r="A157" s="41"/>
      <c r="B157" s="49">
        <v>42767</v>
      </c>
      <c r="C157" s="33">
        <v>724706</v>
      </c>
      <c r="D157" s="33">
        <v>891539</v>
      </c>
      <c r="E157" s="63">
        <v>198.47</v>
      </c>
      <c r="F157" s="50">
        <v>19.6949050177324</v>
      </c>
      <c r="G157" s="6">
        <v>43.2</v>
      </c>
      <c r="H157" s="33">
        <v>22960</v>
      </c>
      <c r="I157" s="33">
        <v>4110</v>
      </c>
      <c r="J157" s="33">
        <v>23364.855545000028</v>
      </c>
      <c r="K157" s="33">
        <v>114522.77502999998</v>
      </c>
      <c r="L157" s="33">
        <v>175.47</v>
      </c>
      <c r="M157" s="33">
        <v>52.9485367063492</v>
      </c>
      <c r="N157" s="33">
        <v>26.683</v>
      </c>
      <c r="O157" s="8">
        <v>1.6491347342398022</v>
      </c>
      <c r="P157" s="8"/>
      <c r="Q157" s="4">
        <v>472</v>
      </c>
      <c r="R157" s="157">
        <v>115.3</v>
      </c>
      <c r="S157" s="57"/>
      <c r="T157" s="28"/>
      <c r="U157" s="79"/>
    </row>
    <row r="158" spans="1:21" s="22" customFormat="1" ht="15.75" customHeight="1">
      <c r="A158" s="41"/>
      <c r="B158" s="49">
        <v>42795</v>
      </c>
      <c r="C158" s="33">
        <v>918815</v>
      </c>
      <c r="D158" s="33">
        <v>1119383</v>
      </c>
      <c r="E158" s="63">
        <v>240.84</v>
      </c>
      <c r="F158" s="50">
        <v>21.1616690360448</v>
      </c>
      <c r="G158" s="6">
        <v>42</v>
      </c>
      <c r="H158" s="33">
        <v>22002</v>
      </c>
      <c r="I158" s="33">
        <v>4300</v>
      </c>
      <c r="J158" s="33">
        <v>21736.02348</v>
      </c>
      <c r="K158" s="33">
        <v>109224.66788000004</v>
      </c>
      <c r="L158" s="33">
        <v>219.84</v>
      </c>
      <c r="M158" s="33">
        <v>59.91756272401433</v>
      </c>
      <c r="N158" s="33">
        <v>28.826</v>
      </c>
      <c r="O158" s="8">
        <v>1.7904347826086955</v>
      </c>
      <c r="P158" s="8"/>
      <c r="Q158" s="4">
        <v>470</v>
      </c>
      <c r="R158" s="157">
        <v>124.32</v>
      </c>
      <c r="S158" s="57"/>
      <c r="T158" s="28"/>
      <c r="U158" s="79"/>
    </row>
    <row r="159" spans="1:21" s="22" customFormat="1" ht="15.75" customHeight="1">
      <c r="A159" s="41"/>
      <c r="B159" s="49">
        <v>42826</v>
      </c>
      <c r="C159" s="33">
        <v>750026</v>
      </c>
      <c r="D159" s="33">
        <v>930000</v>
      </c>
      <c r="E159" s="63">
        <v>211.85</v>
      </c>
      <c r="F159" s="50">
        <v>21.327067381127097</v>
      </c>
      <c r="G159" s="6">
        <v>42</v>
      </c>
      <c r="H159" s="33">
        <v>22442</v>
      </c>
      <c r="I159" s="33">
        <v>4027</v>
      </c>
      <c r="J159" s="33">
        <v>22700.076449999997</v>
      </c>
      <c r="K159" s="33">
        <v>110437.86931000005</v>
      </c>
      <c r="L159" s="33">
        <v>189.85</v>
      </c>
      <c r="M159" s="33">
        <v>53.46855709876543</v>
      </c>
      <c r="N159" s="33">
        <v>29.767</v>
      </c>
      <c r="O159" s="8">
        <v>1.8686126804770873</v>
      </c>
      <c r="P159" s="8"/>
      <c r="Q159" s="4">
        <v>471</v>
      </c>
      <c r="R159" s="157">
        <v>127.5</v>
      </c>
      <c r="S159" s="57"/>
      <c r="T159" s="28"/>
      <c r="U159" s="79"/>
    </row>
    <row r="160" spans="1:21" s="22" customFormat="1" ht="15.75" customHeight="1">
      <c r="A160" s="41"/>
      <c r="B160" s="49">
        <v>42856</v>
      </c>
      <c r="C160" s="33">
        <v>870728</v>
      </c>
      <c r="D160" s="33">
        <v>1061531</v>
      </c>
      <c r="E160" s="63">
        <v>239.725</v>
      </c>
      <c r="F160" s="50">
        <v>22.0007248222929</v>
      </c>
      <c r="G160" s="6">
        <v>43</v>
      </c>
      <c r="H160" s="33">
        <v>23164</v>
      </c>
      <c r="I160" s="33">
        <v>4182</v>
      </c>
      <c r="J160" s="33">
        <v>23357.728589999984</v>
      </c>
      <c r="K160" s="33">
        <v>111360.28986999998</v>
      </c>
      <c r="L160" s="33">
        <v>216.725</v>
      </c>
      <c r="M160" s="33">
        <v>59.06856705495817</v>
      </c>
      <c r="N160" s="33">
        <v>29.21</v>
      </c>
      <c r="O160" s="8">
        <v>1.7920245398773005</v>
      </c>
      <c r="P160" s="8"/>
      <c r="Q160" s="4">
        <v>470</v>
      </c>
      <c r="R160" s="157">
        <v>129.12</v>
      </c>
      <c r="S160" s="57"/>
      <c r="T160" s="28"/>
      <c r="U160" s="79"/>
    </row>
    <row r="161" spans="1:21" s="22" customFormat="1" ht="15.75" customHeight="1">
      <c r="A161" s="41"/>
      <c r="B161" s="49">
        <v>42887</v>
      </c>
      <c r="C161" s="33">
        <v>859031</v>
      </c>
      <c r="D161" s="33">
        <v>1041784</v>
      </c>
      <c r="E161" s="63">
        <v>225.23</v>
      </c>
      <c r="F161" s="50">
        <v>21.4912150529432</v>
      </c>
      <c r="G161" s="6">
        <v>43.6</v>
      </c>
      <c r="H161" s="33">
        <v>25659</v>
      </c>
      <c r="I161" s="33">
        <v>4045</v>
      </c>
      <c r="J161" s="33">
        <v>25617.791849999998</v>
      </c>
      <c r="K161" s="33">
        <v>126277.23621999999</v>
      </c>
      <c r="L161" s="33">
        <v>201.23</v>
      </c>
      <c r="M161" s="33">
        <v>56.67357253086419</v>
      </c>
      <c r="N161" s="33">
        <v>29.951</v>
      </c>
      <c r="O161" s="8">
        <v>1.7934730538922157</v>
      </c>
      <c r="P161" s="8"/>
      <c r="Q161" s="4">
        <v>472</v>
      </c>
      <c r="R161" s="157">
        <v>129.736666666667</v>
      </c>
      <c r="S161" s="57"/>
      <c r="T161" s="28"/>
      <c r="U161" s="79"/>
    </row>
    <row r="162" spans="1:21" s="22" customFormat="1" ht="15.75" customHeight="1">
      <c r="A162" s="41"/>
      <c r="B162" s="49">
        <v>42917</v>
      </c>
      <c r="C162" s="33">
        <v>827521</v>
      </c>
      <c r="D162" s="33">
        <v>1040487</v>
      </c>
      <c r="E162" s="63">
        <v>233.06908800000002</v>
      </c>
      <c r="F162" s="50">
        <v>21</v>
      </c>
      <c r="G162" s="6">
        <v>42.3</v>
      </c>
      <c r="H162" s="33">
        <v>28311</v>
      </c>
      <c r="I162" s="33">
        <v>4000</v>
      </c>
      <c r="J162" s="33">
        <v>28373.12674</v>
      </c>
      <c r="K162" s="33">
        <v>129087.715</v>
      </c>
      <c r="L162" s="33">
        <v>206.06908800000002</v>
      </c>
      <c r="M162" s="33">
        <v>56.16428996415771</v>
      </c>
      <c r="N162" s="33">
        <v>30.718</v>
      </c>
      <c r="O162" s="8">
        <v>1.7257303370786516</v>
      </c>
      <c r="P162" s="8"/>
      <c r="Q162" s="4">
        <v>469</v>
      </c>
      <c r="R162" s="157">
        <v>129.9</v>
      </c>
      <c r="S162" s="57"/>
      <c r="T162" s="28"/>
      <c r="U162" s="79"/>
    </row>
    <row r="163" spans="1:21" s="22" customFormat="1" ht="15.75" customHeight="1">
      <c r="A163" s="41"/>
      <c r="B163" s="49">
        <v>42948</v>
      </c>
      <c r="C163" s="33">
        <v>890991</v>
      </c>
      <c r="D163" s="33">
        <v>1096585</v>
      </c>
      <c r="E163" s="63">
        <v>245.63504</v>
      </c>
      <c r="F163" s="50">
        <v>20.4</v>
      </c>
      <c r="G163" s="6">
        <v>42.8</v>
      </c>
      <c r="H163" s="33">
        <v>22807</v>
      </c>
      <c r="I163" s="33">
        <v>4193</v>
      </c>
      <c r="J163" s="33">
        <v>22936.341304999998</v>
      </c>
      <c r="K163" s="33">
        <v>116653.847</v>
      </c>
      <c r="L163" s="33">
        <v>222.63504</v>
      </c>
      <c r="M163" s="33">
        <v>60.67935304659497</v>
      </c>
      <c r="N163" s="33">
        <v>31.667</v>
      </c>
      <c r="O163" s="8">
        <v>1.7210326086956524</v>
      </c>
      <c r="P163" s="8"/>
      <c r="Q163" s="4">
        <v>471</v>
      </c>
      <c r="R163" s="157">
        <v>130.46</v>
      </c>
      <c r="S163" s="57"/>
      <c r="T163" s="28"/>
      <c r="U163" s="79"/>
    </row>
    <row r="164" spans="1:21" s="22" customFormat="1" ht="15.75" customHeight="1">
      <c r="A164" s="41"/>
      <c r="B164" s="49">
        <v>42979</v>
      </c>
      <c r="C164" s="33">
        <v>857127</v>
      </c>
      <c r="D164" s="33">
        <v>1043454</v>
      </c>
      <c r="E164" s="63">
        <v>233.733696</v>
      </c>
      <c r="F164" s="50">
        <v>21.5</v>
      </c>
      <c r="G164" s="6">
        <v>42.2</v>
      </c>
      <c r="H164" s="33">
        <v>31239</v>
      </c>
      <c r="I164" s="33">
        <v>4379</v>
      </c>
      <c r="J164" s="33">
        <v>31392.516819999997</v>
      </c>
      <c r="K164" s="33">
        <v>162264.697</v>
      </c>
      <c r="L164" s="33">
        <v>202.733696</v>
      </c>
      <c r="M164" s="33">
        <v>57.09706716049382</v>
      </c>
      <c r="N164" s="33">
        <v>31.154</v>
      </c>
      <c r="O164" s="8">
        <v>1.7117582417582418</v>
      </c>
      <c r="P164" s="8"/>
      <c r="Q164" s="4">
        <v>475</v>
      </c>
      <c r="R164" s="157">
        <v>133.09</v>
      </c>
      <c r="S164" s="57"/>
      <c r="T164" s="28"/>
      <c r="U164" s="79"/>
    </row>
    <row r="165" spans="1:21" s="22" customFormat="1" ht="15.75" customHeight="1">
      <c r="A165" s="41"/>
      <c r="B165" s="49">
        <v>43009</v>
      </c>
      <c r="C165" s="33">
        <v>928184</v>
      </c>
      <c r="D165" s="33">
        <v>1136773</v>
      </c>
      <c r="E165" s="63">
        <v>253.500379</v>
      </c>
      <c r="F165" s="50">
        <v>19.9</v>
      </c>
      <c r="G165" s="6">
        <v>43</v>
      </c>
      <c r="H165" s="33">
        <v>31455</v>
      </c>
      <c r="I165" s="33">
        <v>4232</v>
      </c>
      <c r="J165" s="33">
        <v>31498.515669999997</v>
      </c>
      <c r="K165" s="33">
        <v>155653.682</v>
      </c>
      <c r="L165" s="33">
        <v>222.000379</v>
      </c>
      <c r="M165" s="33">
        <v>60.436426130896905</v>
      </c>
      <c r="N165" s="33">
        <v>30.709</v>
      </c>
      <c r="O165" s="8">
        <v>1.663542795232936</v>
      </c>
      <c r="P165" s="8"/>
      <c r="Q165" s="4">
        <v>480</v>
      </c>
      <c r="R165" s="157">
        <v>133.17</v>
      </c>
      <c r="S165" s="57"/>
      <c r="T165" s="28"/>
      <c r="U165" s="79"/>
    </row>
    <row r="166" spans="1:21" s="22" customFormat="1" ht="15.75" customHeight="1">
      <c r="A166" s="41"/>
      <c r="B166" s="49">
        <v>43040</v>
      </c>
      <c r="C166" s="33">
        <v>944198</v>
      </c>
      <c r="D166" s="33">
        <v>1121384</v>
      </c>
      <c r="E166" s="63">
        <v>248.947248</v>
      </c>
      <c r="F166" s="50">
        <v>19.5</v>
      </c>
      <c r="G166" s="6">
        <v>44.9</v>
      </c>
      <c r="H166" s="33">
        <v>28256</v>
      </c>
      <c r="I166" s="33">
        <v>4263</v>
      </c>
      <c r="J166" s="33">
        <v>29369.69075</v>
      </c>
      <c r="K166" s="33">
        <v>145248.898</v>
      </c>
      <c r="L166" s="33">
        <v>219.947248</v>
      </c>
      <c r="M166" s="33">
        <v>61.801959599692076</v>
      </c>
      <c r="N166" s="33">
        <v>30.519</v>
      </c>
      <c r="O166" s="8">
        <v>1.6496756756756756</v>
      </c>
      <c r="P166" s="8"/>
      <c r="Q166" s="4">
        <v>476</v>
      </c>
      <c r="R166" s="157">
        <v>134.48</v>
      </c>
      <c r="S166" s="57"/>
      <c r="T166" s="28"/>
      <c r="U166" s="79"/>
    </row>
    <row r="167" spans="1:21" s="22" customFormat="1" ht="15.75" customHeight="1">
      <c r="A167" s="41"/>
      <c r="B167" s="49">
        <v>43070</v>
      </c>
      <c r="C167" s="33">
        <v>920000</v>
      </c>
      <c r="D167" s="33">
        <v>1093798</v>
      </c>
      <c r="E167" s="63">
        <v>242.823156</v>
      </c>
      <c r="F167" s="50">
        <v>18.4</v>
      </c>
      <c r="G167" s="6">
        <v>45.2</v>
      </c>
      <c r="H167" s="33">
        <v>29175</v>
      </c>
      <c r="I167" s="33">
        <v>4305</v>
      </c>
      <c r="J167" s="33">
        <v>29180.073865</v>
      </c>
      <c r="K167" s="33">
        <v>146674.192</v>
      </c>
      <c r="L167" s="33">
        <v>217.823156</v>
      </c>
      <c r="M167" s="33">
        <v>59.09428566968931</v>
      </c>
      <c r="N167" s="33">
        <v>29.545</v>
      </c>
      <c r="O167" s="8">
        <v>1.58</v>
      </c>
      <c r="P167" s="8"/>
      <c r="Q167" s="4">
        <v>480</v>
      </c>
      <c r="R167" s="157">
        <v>135.02</v>
      </c>
      <c r="S167" s="57"/>
      <c r="T167" s="28"/>
      <c r="U167" s="79"/>
    </row>
    <row r="168" spans="1:21" s="22" customFormat="1" ht="15.75" customHeight="1">
      <c r="A168" s="41"/>
      <c r="B168" s="16"/>
      <c r="C168" s="34"/>
      <c r="D168" s="34"/>
      <c r="E168" s="64"/>
      <c r="F168" s="48"/>
      <c r="G168" s="29"/>
      <c r="H168" s="34"/>
      <c r="I168" s="90"/>
      <c r="J168" s="90"/>
      <c r="K168" s="90"/>
      <c r="L168" s="34"/>
      <c r="M168" s="34"/>
      <c r="N168" s="73"/>
      <c r="O168" s="91"/>
      <c r="P168" s="85"/>
      <c r="Q168" s="85"/>
      <c r="R168" s="99"/>
      <c r="S168" s="57"/>
      <c r="T168" s="28"/>
      <c r="U168" s="69"/>
    </row>
    <row r="169" spans="1:21" s="22" customFormat="1" ht="15.75" customHeight="1">
      <c r="A169" s="41"/>
      <c r="B169" s="49">
        <v>43101</v>
      </c>
      <c r="C169" s="33">
        <v>928568</v>
      </c>
      <c r="D169" s="63">
        <v>1128422</v>
      </c>
      <c r="E169" s="63">
        <v>251.638106</v>
      </c>
      <c r="F169" s="74">
        <v>20.3</v>
      </c>
      <c r="G169" s="74">
        <v>44.6</v>
      </c>
      <c r="H169" s="63">
        <v>34952</v>
      </c>
      <c r="I169" s="63">
        <v>3901.0991686367784</v>
      </c>
      <c r="J169" s="63">
        <v>34912.382155</v>
      </c>
      <c r="K169" s="63">
        <v>167412.5</v>
      </c>
      <c r="L169" s="63">
        <v>217.638106</v>
      </c>
      <c r="M169" s="33">
        <v>58.90834904708935</v>
      </c>
      <c r="N169" s="87">
        <v>29.495</v>
      </c>
      <c r="O169" s="8">
        <v>1.4659542743538767</v>
      </c>
      <c r="P169" s="8"/>
      <c r="Q169" s="78">
        <v>473</v>
      </c>
      <c r="R169" s="98">
        <v>136.67</v>
      </c>
      <c r="S169" s="57"/>
      <c r="T169" s="28"/>
      <c r="U169" s="69"/>
    </row>
    <row r="170" spans="1:21" s="22" customFormat="1" ht="15.75" customHeight="1">
      <c r="A170" s="41"/>
      <c r="B170" s="49">
        <v>43132</v>
      </c>
      <c r="C170" s="33">
        <v>838565</v>
      </c>
      <c r="D170" s="63">
        <v>1016032</v>
      </c>
      <c r="E170" s="63">
        <v>226.575136</v>
      </c>
      <c r="F170" s="74">
        <v>20</v>
      </c>
      <c r="G170" s="74">
        <v>45</v>
      </c>
      <c r="H170" s="63">
        <v>32562</v>
      </c>
      <c r="I170" s="63">
        <v>3832.6729672868837</v>
      </c>
      <c r="J170" s="63">
        <v>32571.696584999998</v>
      </c>
      <c r="K170" s="63">
        <v>149310.371</v>
      </c>
      <c r="L170" s="63">
        <v>194.575136</v>
      </c>
      <c r="M170" s="33">
        <v>58.308640919540224</v>
      </c>
      <c r="N170" s="87">
        <v>32.297</v>
      </c>
      <c r="O170" s="8">
        <v>1.5386850881372083</v>
      </c>
      <c r="P170" s="8"/>
      <c r="Q170" s="78">
        <v>476</v>
      </c>
      <c r="R170" s="98">
        <v>140.4</v>
      </c>
      <c r="S170" s="57"/>
      <c r="T170" s="28"/>
      <c r="U170" s="69"/>
    </row>
    <row r="171" spans="1:21" s="22" customFormat="1" ht="15.75" customHeight="1">
      <c r="A171" s="41"/>
      <c r="B171" s="49">
        <v>43160</v>
      </c>
      <c r="C171" s="33">
        <v>956455</v>
      </c>
      <c r="D171" s="63">
        <v>1144461</v>
      </c>
      <c r="E171" s="63">
        <v>257.50372500000003</v>
      </c>
      <c r="F171" s="74">
        <v>21</v>
      </c>
      <c r="G171" s="74">
        <v>44.7</v>
      </c>
      <c r="H171" s="63">
        <v>42005</v>
      </c>
      <c r="I171" s="63">
        <v>3957.832621309204</v>
      </c>
      <c r="J171" s="63">
        <v>41502.356142</v>
      </c>
      <c r="K171" s="63">
        <v>192974.874</v>
      </c>
      <c r="L171" s="63">
        <v>216.50372500000003</v>
      </c>
      <c r="M171" s="33">
        <v>58.60130487578792</v>
      </c>
      <c r="N171" s="87">
        <v>31.362</v>
      </c>
      <c r="O171" s="8">
        <v>1.464829518916394</v>
      </c>
      <c r="P171" s="8"/>
      <c r="Q171" s="78">
        <v>474</v>
      </c>
      <c r="R171" s="98">
        <v>146.31</v>
      </c>
      <c r="S171" s="57"/>
      <c r="T171" s="28"/>
      <c r="U171" s="69"/>
    </row>
    <row r="172" spans="1:21" s="22" customFormat="1" ht="15.75" customHeight="1">
      <c r="A172" s="41"/>
      <c r="B172" s="49">
        <v>43191</v>
      </c>
      <c r="C172" s="33">
        <v>914684</v>
      </c>
      <c r="D172" s="63">
        <v>1097949</v>
      </c>
      <c r="E172" s="63">
        <v>245.728</v>
      </c>
      <c r="F172" s="74">
        <v>21</v>
      </c>
      <c r="G172" s="74">
        <v>46</v>
      </c>
      <c r="H172" s="63">
        <v>37475</v>
      </c>
      <c r="I172" s="63">
        <v>3736.5754875378543</v>
      </c>
      <c r="J172" s="63">
        <v>36982.10499450001</v>
      </c>
      <c r="K172" s="63">
        <v>166938.658</v>
      </c>
      <c r="L172" s="63">
        <v>209.12800000000001</v>
      </c>
      <c r="M172" s="33">
        <v>58.49173946360153</v>
      </c>
      <c r="N172" s="87">
        <v>31.459</v>
      </c>
      <c r="O172" s="8">
        <v>1.4700467289719628</v>
      </c>
      <c r="P172" s="8"/>
      <c r="Q172" s="78">
        <v>465</v>
      </c>
      <c r="R172" s="98">
        <v>148.46</v>
      </c>
      <c r="S172" s="57"/>
      <c r="T172" s="28"/>
      <c r="U172" s="69"/>
    </row>
    <row r="173" spans="1:21" s="22" customFormat="1" ht="15.75" customHeight="1">
      <c r="A173" s="41"/>
      <c r="B173" s="49">
        <v>43221</v>
      </c>
      <c r="C173" s="33">
        <v>949463</v>
      </c>
      <c r="D173" s="63">
        <v>1142051</v>
      </c>
      <c r="E173" s="63">
        <v>255.6</v>
      </c>
      <c r="F173" s="74">
        <v>21.2</v>
      </c>
      <c r="G173" s="74">
        <v>44.6</v>
      </c>
      <c r="H173" s="63">
        <v>40447</v>
      </c>
      <c r="I173" s="63">
        <v>3673.8270311925203</v>
      </c>
      <c r="J173" s="63">
        <v>39862.333679999996</v>
      </c>
      <c r="K173" s="63">
        <v>168801.908</v>
      </c>
      <c r="L173" s="63">
        <v>216.6</v>
      </c>
      <c r="M173" s="33">
        <v>58.62736373748609</v>
      </c>
      <c r="N173" s="87">
        <v>34.391</v>
      </c>
      <c r="O173" s="8">
        <v>1.3734424920127795</v>
      </c>
      <c r="P173" s="8"/>
      <c r="Q173" s="78">
        <v>466</v>
      </c>
      <c r="R173" s="98">
        <v>153.44</v>
      </c>
      <c r="S173" s="57"/>
      <c r="T173" s="28"/>
      <c r="U173" s="69"/>
    </row>
    <row r="174" spans="1:21" s="22" customFormat="1" ht="15.75" customHeight="1">
      <c r="A174" s="41"/>
      <c r="B174" s="49">
        <v>43252</v>
      </c>
      <c r="C174" s="33">
        <v>926327</v>
      </c>
      <c r="D174" s="63">
        <v>1108796</v>
      </c>
      <c r="E174" s="63">
        <v>246.848</v>
      </c>
      <c r="F174" s="74">
        <v>20.4</v>
      </c>
      <c r="G174" s="74">
        <v>46.5</v>
      </c>
      <c r="H174" s="63">
        <v>43508</v>
      </c>
      <c r="I174" s="63">
        <v>3627.925293493598</v>
      </c>
      <c r="J174" s="63">
        <v>43136.246295</v>
      </c>
      <c r="K174" s="63">
        <v>178506.807</v>
      </c>
      <c r="L174" s="63">
        <v>205</v>
      </c>
      <c r="M174" s="33">
        <v>57.07475209763538</v>
      </c>
      <c r="N174" s="87">
        <v>37.535</v>
      </c>
      <c r="O174" s="8">
        <v>1.3405357142857142</v>
      </c>
      <c r="P174" s="8"/>
      <c r="Q174" s="78">
        <v>469</v>
      </c>
      <c r="R174" s="98">
        <v>161.82</v>
      </c>
      <c r="S174" s="57"/>
      <c r="T174" s="28"/>
      <c r="U174" s="69"/>
    </row>
    <row r="175" spans="1:21" s="22" customFormat="1" ht="15.75" customHeight="1">
      <c r="A175" s="41"/>
      <c r="B175" s="49">
        <v>43282</v>
      </c>
      <c r="C175" s="33">
        <v>943858</v>
      </c>
      <c r="D175" s="63">
        <v>1129144</v>
      </c>
      <c r="E175" s="63">
        <v>257.6</v>
      </c>
      <c r="F175" s="74">
        <v>22</v>
      </c>
      <c r="G175" s="74">
        <v>42</v>
      </c>
      <c r="H175" s="63">
        <v>50265</v>
      </c>
      <c r="I175" s="63">
        <v>3522.210648091275</v>
      </c>
      <c r="J175" s="63">
        <v>49583.817792</v>
      </c>
      <c r="K175" s="63">
        <v>207115.73</v>
      </c>
      <c r="L175" s="63">
        <v>209</v>
      </c>
      <c r="M175" s="33">
        <v>56.18279569892473</v>
      </c>
      <c r="N175" s="87">
        <v>39.112</v>
      </c>
      <c r="O175" s="8">
        <v>1.3394520547945206</v>
      </c>
      <c r="P175" s="8"/>
      <c r="Q175" s="78">
        <v>468</v>
      </c>
      <c r="R175" s="98">
        <v>164.93</v>
      </c>
      <c r="S175" s="57"/>
      <c r="T175" s="28"/>
      <c r="U175" s="69"/>
    </row>
    <row r="176" spans="1:21" s="22" customFormat="1" ht="15.75" customHeight="1">
      <c r="A176" s="41"/>
      <c r="B176" s="49">
        <v>43313</v>
      </c>
      <c r="C176" s="33">
        <v>989486</v>
      </c>
      <c r="D176" s="63">
        <v>1187806</v>
      </c>
      <c r="E176" s="63">
        <v>269.56</v>
      </c>
      <c r="F176" s="74">
        <v>21</v>
      </c>
      <c r="G176" s="74">
        <v>44</v>
      </c>
      <c r="H176" s="63">
        <v>53238</v>
      </c>
      <c r="I176" s="63">
        <v>3345.523271841475</v>
      </c>
      <c r="J176" s="63">
        <v>52676.54136</v>
      </c>
      <c r="K176" s="63">
        <v>201405.335</v>
      </c>
      <c r="L176" s="63">
        <v>218</v>
      </c>
      <c r="M176" s="33">
        <v>58.3357771260997</v>
      </c>
      <c r="N176" s="87">
        <v>40.676</v>
      </c>
      <c r="O176" s="8">
        <v>1.314248788368336</v>
      </c>
      <c r="P176" s="8"/>
      <c r="Q176" s="78">
        <v>471</v>
      </c>
      <c r="R176" s="98">
        <v>170.25</v>
      </c>
      <c r="S176" s="57"/>
      <c r="T176" s="28"/>
      <c r="U176" s="69"/>
    </row>
    <row r="177" spans="1:21" s="22" customFormat="1" ht="15.75" customHeight="1">
      <c r="A177" s="41"/>
      <c r="B177" s="49">
        <v>43344</v>
      </c>
      <c r="C177" s="33">
        <v>832195</v>
      </c>
      <c r="D177" s="63">
        <v>1032836</v>
      </c>
      <c r="E177" s="63">
        <v>237.36</v>
      </c>
      <c r="F177" s="74">
        <v>19.4</v>
      </c>
      <c r="G177" s="74">
        <v>45.6</v>
      </c>
      <c r="H177" s="63">
        <v>51258</v>
      </c>
      <c r="I177" s="63">
        <v>3410.2415701150717</v>
      </c>
      <c r="J177" s="63">
        <v>50684.231145</v>
      </c>
      <c r="K177" s="63">
        <v>198921.469</v>
      </c>
      <c r="L177" s="63">
        <v>186</v>
      </c>
      <c r="M177" s="33">
        <v>51.43181818181818</v>
      </c>
      <c r="N177" s="87">
        <v>45.463</v>
      </c>
      <c r="O177" s="8">
        <v>1.2558839779005524</v>
      </c>
      <c r="P177" s="8"/>
      <c r="Q177" s="78">
        <v>472</v>
      </c>
      <c r="R177" s="98">
        <v>185.30166666666665</v>
      </c>
      <c r="S177" s="57"/>
      <c r="T177" s="28"/>
      <c r="U177" s="69"/>
    </row>
    <row r="178" spans="1:21" s="22" customFormat="1" ht="15.75" customHeight="1">
      <c r="A178" s="41"/>
      <c r="B178" s="49">
        <v>43374</v>
      </c>
      <c r="C178" s="33">
        <v>1005428</v>
      </c>
      <c r="D178" s="63">
        <v>1210767</v>
      </c>
      <c r="E178" s="63">
        <v>278.4</v>
      </c>
      <c r="F178" s="74">
        <v>19.5</v>
      </c>
      <c r="G178" s="74">
        <v>46.4</v>
      </c>
      <c r="H178" s="63">
        <v>58763</v>
      </c>
      <c r="I178" s="63">
        <v>3162.6668843502325</v>
      </c>
      <c r="J178" s="63">
        <v>58565.376554999995</v>
      </c>
      <c r="K178" s="63">
        <v>213962.582</v>
      </c>
      <c r="L178" s="63">
        <v>219.4</v>
      </c>
      <c r="M178" s="33">
        <v>58.57728037451542</v>
      </c>
      <c r="N178" s="87">
        <v>43.945</v>
      </c>
      <c r="O178" s="8">
        <v>1.2719247467438497</v>
      </c>
      <c r="P178" s="8"/>
      <c r="Q178" s="78">
        <v>476</v>
      </c>
      <c r="R178" s="98">
        <v>187.93</v>
      </c>
      <c r="S178" s="57"/>
      <c r="T178" s="28"/>
      <c r="U178" s="69"/>
    </row>
    <row r="179" spans="1:21" s="22" customFormat="1" ht="15.75" customHeight="1">
      <c r="A179" s="41"/>
      <c r="B179" s="49">
        <v>43405</v>
      </c>
      <c r="C179" s="33">
        <v>947660</v>
      </c>
      <c r="D179" s="63">
        <v>1129775</v>
      </c>
      <c r="E179" s="63">
        <v>259.92</v>
      </c>
      <c r="F179" s="74">
        <v>18.7</v>
      </c>
      <c r="G179" s="74">
        <v>46.8</v>
      </c>
      <c r="H179" s="63">
        <v>56251</v>
      </c>
      <c r="I179" s="63">
        <v>3373.0414291460015</v>
      </c>
      <c r="J179" s="63">
        <v>55942.45341</v>
      </c>
      <c r="K179" s="63">
        <v>213387.378</v>
      </c>
      <c r="L179" s="63">
        <v>203.92</v>
      </c>
      <c r="M179" s="33">
        <v>56.259108087679515</v>
      </c>
      <c r="N179" s="87">
        <v>42.931</v>
      </c>
      <c r="O179" s="8">
        <v>1.2671487603305784</v>
      </c>
      <c r="P179" s="8"/>
      <c r="Q179" s="78">
        <v>478</v>
      </c>
      <c r="R179" s="98">
        <v>188.2</v>
      </c>
      <c r="S179" s="57"/>
      <c r="T179" s="28"/>
      <c r="U179" s="69"/>
    </row>
    <row r="180" spans="1:21" s="22" customFormat="1" ht="15.75" customHeight="1">
      <c r="A180" s="41"/>
      <c r="B180" s="49">
        <v>43435</v>
      </c>
      <c r="C180" s="33">
        <v>930000</v>
      </c>
      <c r="D180" s="63">
        <v>1126759</v>
      </c>
      <c r="E180" s="63">
        <v>252.448</v>
      </c>
      <c r="F180" s="74">
        <v>16.3</v>
      </c>
      <c r="G180" s="74">
        <v>48</v>
      </c>
      <c r="H180" s="63">
        <v>55878</v>
      </c>
      <c r="I180" s="63">
        <v>3298.7337724118825</v>
      </c>
      <c r="J180" s="63">
        <v>55231.899744</v>
      </c>
      <c r="K180" s="63">
        <v>207209.645</v>
      </c>
      <c r="L180" s="63">
        <v>197.448</v>
      </c>
      <c r="M180" s="33">
        <v>52.71634847487381</v>
      </c>
      <c r="N180" s="87">
        <v>43.408</v>
      </c>
      <c r="O180" s="8">
        <v>1.2289920724801813</v>
      </c>
      <c r="P180" s="8"/>
      <c r="Q180" s="78">
        <v>479</v>
      </c>
      <c r="R180" s="98">
        <v>189.09</v>
      </c>
      <c r="S180" s="57"/>
      <c r="T180" s="28"/>
      <c r="U180" s="69"/>
    </row>
    <row r="181" spans="1:21" s="22" customFormat="1" ht="15.75" customHeight="1">
      <c r="A181" s="41"/>
      <c r="B181" s="16"/>
      <c r="C181" s="34"/>
      <c r="D181" s="64"/>
      <c r="E181" s="64"/>
      <c r="F181" s="82"/>
      <c r="G181" s="82"/>
      <c r="H181" s="64"/>
      <c r="I181" s="64"/>
      <c r="J181" s="64"/>
      <c r="K181" s="64"/>
      <c r="L181" s="64"/>
      <c r="M181" s="34"/>
      <c r="N181" s="83"/>
      <c r="O181" s="73"/>
      <c r="P181" s="73"/>
      <c r="Q181" s="85"/>
      <c r="R181" s="101"/>
      <c r="S181" s="57"/>
      <c r="T181" s="28"/>
      <c r="U181" s="69"/>
    </row>
    <row r="182" spans="1:21" s="22" customFormat="1" ht="15.75" customHeight="1">
      <c r="A182" s="41"/>
      <c r="B182" s="49">
        <v>43466</v>
      </c>
      <c r="C182" s="33">
        <v>934804</v>
      </c>
      <c r="D182" s="63">
        <v>1131196</v>
      </c>
      <c r="E182" s="63">
        <v>252.672</v>
      </c>
      <c r="F182" s="74">
        <v>18.8</v>
      </c>
      <c r="G182" s="74">
        <v>47.7</v>
      </c>
      <c r="H182" s="63">
        <v>50583.07</v>
      </c>
      <c r="I182" s="63">
        <v>3237</v>
      </c>
      <c r="J182" s="63">
        <v>50019.950942999996</v>
      </c>
      <c r="K182" s="63">
        <v>188283.67596000002</v>
      </c>
      <c r="L182" s="63">
        <v>202.672</v>
      </c>
      <c r="M182" s="33">
        <v>53.988673186396134</v>
      </c>
      <c r="N182" s="87">
        <v>51.459</v>
      </c>
      <c r="O182" s="8">
        <v>1.4774332472006892</v>
      </c>
      <c r="P182" s="8"/>
      <c r="Q182" s="14">
        <v>475</v>
      </c>
      <c r="R182" s="98">
        <v>204.35</v>
      </c>
      <c r="S182" s="57"/>
      <c r="T182" s="28"/>
      <c r="U182" s="69"/>
    </row>
    <row r="183" spans="1:21" s="22" customFormat="1" ht="15.75" customHeight="1">
      <c r="A183" s="41"/>
      <c r="B183" s="49">
        <v>43497</v>
      </c>
      <c r="C183" s="33">
        <v>824505</v>
      </c>
      <c r="D183" s="63">
        <v>989682</v>
      </c>
      <c r="E183" s="63">
        <v>226.24</v>
      </c>
      <c r="F183" s="74">
        <v>19.2</v>
      </c>
      <c r="G183" s="74">
        <v>48.3</v>
      </c>
      <c r="H183" s="63">
        <v>49107.289</v>
      </c>
      <c r="I183" s="63">
        <v>3347</v>
      </c>
      <c r="J183" s="63">
        <v>48751.28157000001</v>
      </c>
      <c r="K183" s="63">
        <v>184091.32136000003</v>
      </c>
      <c r="L183" s="63">
        <v>177.24</v>
      </c>
      <c r="M183" s="33">
        <v>52.272624434389144</v>
      </c>
      <c r="N183" s="87">
        <v>59.707</v>
      </c>
      <c r="O183" s="8">
        <v>1.6631476323119778</v>
      </c>
      <c r="P183" s="8"/>
      <c r="Q183" s="14">
        <v>476</v>
      </c>
      <c r="R183" s="98">
        <v>235.22</v>
      </c>
      <c r="S183" s="57"/>
      <c r="T183" s="28"/>
      <c r="U183" s="69"/>
    </row>
    <row r="184" spans="1:20" s="22" customFormat="1" ht="15.75" customHeight="1">
      <c r="A184" s="41"/>
      <c r="B184" s="49">
        <v>43525</v>
      </c>
      <c r="C184" s="63">
        <v>860888</v>
      </c>
      <c r="D184" s="63">
        <v>1019758</v>
      </c>
      <c r="E184" s="63">
        <v>236.08</v>
      </c>
      <c r="F184" s="50">
        <v>19</v>
      </c>
      <c r="G184" s="50">
        <v>49.2</v>
      </c>
      <c r="H184" s="63">
        <v>49320.326</v>
      </c>
      <c r="I184" s="33">
        <v>3665</v>
      </c>
      <c r="J184" s="63">
        <v>49077.44855849999</v>
      </c>
      <c r="K184" s="63">
        <v>199261.13409</v>
      </c>
      <c r="L184" s="33">
        <v>187.08</v>
      </c>
      <c r="M184" s="33">
        <v>49.835206539191354</v>
      </c>
      <c r="N184" s="87">
        <v>60.355</v>
      </c>
      <c r="O184" s="8">
        <v>1.5539392378990728</v>
      </c>
      <c r="P184" s="8"/>
      <c r="Q184" s="14">
        <v>472</v>
      </c>
      <c r="R184" s="98">
        <v>250.45</v>
      </c>
      <c r="S184" s="57"/>
      <c r="T184" s="28"/>
    </row>
    <row r="185" spans="1:20" s="22" customFormat="1" ht="15.75" customHeight="1">
      <c r="A185" s="41"/>
      <c r="B185" s="49">
        <v>43556</v>
      </c>
      <c r="C185" s="63">
        <v>904494</v>
      </c>
      <c r="D185" s="63">
        <v>1072584</v>
      </c>
      <c r="E185" s="63">
        <v>246.34</v>
      </c>
      <c r="F185" s="147">
        <v>13</v>
      </c>
      <c r="G185" s="50">
        <v>51.7</v>
      </c>
      <c r="H185" s="63">
        <v>57495.026</v>
      </c>
      <c r="I185" s="33">
        <v>3452</v>
      </c>
      <c r="J185" s="63">
        <v>57030.35791499999</v>
      </c>
      <c r="K185" s="63">
        <v>220967.32537999997</v>
      </c>
      <c r="L185" s="33">
        <v>189.34</v>
      </c>
      <c r="M185" s="33">
        <v>51.88370870870871</v>
      </c>
      <c r="N185" s="87">
        <v>60.924</v>
      </c>
      <c r="O185" s="8">
        <v>1.4958016204272035</v>
      </c>
      <c r="P185" s="8"/>
      <c r="Q185" s="14">
        <v>470</v>
      </c>
      <c r="R185" s="98">
        <v>252.06</v>
      </c>
      <c r="S185" s="57"/>
      <c r="T185" s="28"/>
    </row>
    <row r="186" spans="1:20" s="22" customFormat="1" ht="15.75" customHeight="1">
      <c r="A186" s="41"/>
      <c r="B186" s="49">
        <v>43586</v>
      </c>
      <c r="C186" s="63">
        <v>994969</v>
      </c>
      <c r="D186" s="63">
        <v>1174824</v>
      </c>
      <c r="E186" s="63">
        <v>266.625</v>
      </c>
      <c r="F186" s="147">
        <v>12</v>
      </c>
      <c r="G186" s="50">
        <v>52.4</v>
      </c>
      <c r="H186" s="63">
        <v>70361.363</v>
      </c>
      <c r="I186" s="33">
        <v>3491</v>
      </c>
      <c r="J186" s="63">
        <v>69721.1782395</v>
      </c>
      <c r="K186" s="63">
        <v>269913.25317999994</v>
      </c>
      <c r="L186" s="33">
        <v>196.625</v>
      </c>
      <c r="M186" s="33">
        <v>52.141910055216506</v>
      </c>
      <c r="N186" s="87">
        <v>60.094</v>
      </c>
      <c r="O186" s="8">
        <v>1.4156419316843345</v>
      </c>
      <c r="P186" s="8"/>
      <c r="Q186" s="14">
        <v>471</v>
      </c>
      <c r="R186" s="98">
        <v>251.97</v>
      </c>
      <c r="S186" s="57"/>
      <c r="T186" s="28"/>
    </row>
    <row r="187" spans="1:20" s="22" customFormat="1" ht="15.75" customHeight="1">
      <c r="A187" s="41"/>
      <c r="B187" s="49">
        <v>43617</v>
      </c>
      <c r="C187" s="63">
        <v>883466</v>
      </c>
      <c r="D187" s="63">
        <v>1082172</v>
      </c>
      <c r="E187" s="63">
        <v>241.286</v>
      </c>
      <c r="F187" s="147">
        <v>12</v>
      </c>
      <c r="G187" s="50">
        <v>50.6</v>
      </c>
      <c r="H187" s="122">
        <v>67907.848</v>
      </c>
      <c r="I187" s="122">
        <v>3721</v>
      </c>
      <c r="J187" s="63">
        <v>67047.122313</v>
      </c>
      <c r="K187" s="63">
        <v>275486.76596999995</v>
      </c>
      <c r="L187" s="33">
        <v>174.286</v>
      </c>
      <c r="M187" s="33">
        <v>47.75855105105105</v>
      </c>
      <c r="N187" s="87">
        <v>60.543</v>
      </c>
      <c r="O187" s="8">
        <v>1.462391304347826</v>
      </c>
      <c r="P187" s="8"/>
      <c r="Q187" s="14">
        <v>465</v>
      </c>
      <c r="R187" s="98">
        <v>251.99</v>
      </c>
      <c r="S187" s="57"/>
      <c r="T187" s="28"/>
    </row>
    <row r="188" spans="1:20" s="22" customFormat="1" ht="15.75" customHeight="1">
      <c r="A188" s="41"/>
      <c r="B188" s="49">
        <v>43647</v>
      </c>
      <c r="C188" s="63">
        <v>1077572</v>
      </c>
      <c r="D188" s="63">
        <v>1267385</v>
      </c>
      <c r="E188" s="63">
        <v>285.075</v>
      </c>
      <c r="F188" s="147">
        <v>11.3</v>
      </c>
      <c r="G188" s="50">
        <v>48.8</v>
      </c>
      <c r="H188" s="122">
        <v>67055.875</v>
      </c>
      <c r="I188" s="122">
        <v>3670</v>
      </c>
      <c r="J188" s="63">
        <v>65909.91392850001</v>
      </c>
      <c r="K188" s="63">
        <v>262085.57892</v>
      </c>
      <c r="L188" s="33">
        <v>219.075</v>
      </c>
      <c r="M188" s="33">
        <v>57.57659490207373</v>
      </c>
      <c r="N188" s="87">
        <v>60.67</v>
      </c>
      <c r="O188" s="8">
        <v>1.515537569944045</v>
      </c>
      <c r="P188" s="8"/>
      <c r="Q188" s="14">
        <v>465</v>
      </c>
      <c r="R188" s="98">
        <v>251.92</v>
      </c>
      <c r="S188" s="57"/>
      <c r="T188" s="28"/>
    </row>
    <row r="189" spans="1:20" s="22" customFormat="1" ht="15.75" customHeight="1">
      <c r="A189" s="41"/>
      <c r="B189" s="49">
        <v>43678</v>
      </c>
      <c r="C189" s="63">
        <v>1015821</v>
      </c>
      <c r="D189" s="63">
        <v>1196806</v>
      </c>
      <c r="E189" s="63">
        <v>275.40000000000003</v>
      </c>
      <c r="F189" s="147">
        <v>10</v>
      </c>
      <c r="G189" s="50">
        <v>47.1</v>
      </c>
      <c r="H189" s="122">
        <v>79671.162</v>
      </c>
      <c r="I189" s="122">
        <v>3683</v>
      </c>
      <c r="J189" s="63">
        <v>79607.0026995</v>
      </c>
      <c r="K189" s="63">
        <v>318232.02965999994</v>
      </c>
      <c r="L189" s="33">
        <v>195.40000000000003</v>
      </c>
      <c r="M189" s="33">
        <v>51.35440668202766</v>
      </c>
      <c r="N189" s="87">
        <v>65.543</v>
      </c>
      <c r="O189" s="8">
        <v>1.3022650506656073</v>
      </c>
      <c r="P189" s="8"/>
      <c r="Q189" s="14">
        <v>472</v>
      </c>
      <c r="R189" s="98">
        <v>256.56</v>
      </c>
      <c r="S189" s="57"/>
      <c r="T189" s="28"/>
    </row>
    <row r="190" spans="1:20" s="22" customFormat="1" ht="15.75" customHeight="1">
      <c r="A190" s="41"/>
      <c r="B190" s="49">
        <v>43709</v>
      </c>
      <c r="C190" s="123">
        <v>1015423</v>
      </c>
      <c r="D190" s="123">
        <v>1207623</v>
      </c>
      <c r="E190" s="123">
        <v>275.40000000000003</v>
      </c>
      <c r="F190" s="148">
        <v>10.8</v>
      </c>
      <c r="G190" s="124">
        <v>46.4</v>
      </c>
      <c r="H190" s="125">
        <v>81825.2</v>
      </c>
      <c r="I190" s="125">
        <v>3699</v>
      </c>
      <c r="J190" s="123">
        <v>81509.71334100001</v>
      </c>
      <c r="K190" s="123">
        <v>331405.74127000006</v>
      </c>
      <c r="L190" s="126">
        <v>193.40000000000003</v>
      </c>
      <c r="M190" s="126">
        <v>52.28962962962964</v>
      </c>
      <c r="N190" s="127">
        <v>65.798</v>
      </c>
      <c r="O190" s="128">
        <v>1.2117495395948437</v>
      </c>
      <c r="P190" s="128"/>
      <c r="Q190" s="130">
        <v>474</v>
      </c>
      <c r="R190" s="129">
        <v>265.91</v>
      </c>
      <c r="S190" s="57"/>
      <c r="T190" s="28"/>
    </row>
    <row r="191" spans="1:20" s="22" customFormat="1" ht="15.75" customHeight="1">
      <c r="A191" s="41"/>
      <c r="B191" s="49">
        <v>43739</v>
      </c>
      <c r="C191" s="123">
        <v>1116390</v>
      </c>
      <c r="D191" s="123">
        <v>1305900</v>
      </c>
      <c r="E191" s="123">
        <v>293.85</v>
      </c>
      <c r="F191" s="148">
        <v>10.7</v>
      </c>
      <c r="G191" s="124">
        <v>46</v>
      </c>
      <c r="H191" s="125">
        <v>96094</v>
      </c>
      <c r="I191" s="125">
        <v>3785</v>
      </c>
      <c r="J191" s="123">
        <v>95945.56749449999</v>
      </c>
      <c r="K191" s="123">
        <v>395604.8620600001</v>
      </c>
      <c r="L191" s="126">
        <v>198</v>
      </c>
      <c r="M191" s="126">
        <v>51.80645161290324</v>
      </c>
      <c r="N191" s="127">
        <v>68.934</v>
      </c>
      <c r="O191" s="128">
        <v>1.2265836298932384</v>
      </c>
      <c r="P191" s="128"/>
      <c r="Q191" s="130">
        <v>470</v>
      </c>
      <c r="R191" s="129">
        <v>266.18</v>
      </c>
      <c r="S191" s="57"/>
      <c r="T191" s="57"/>
    </row>
    <row r="192" spans="1:20" s="22" customFormat="1" ht="15.75" customHeight="1">
      <c r="A192" s="41"/>
      <c r="B192" s="49">
        <v>43770</v>
      </c>
      <c r="C192" s="123">
        <v>1029086</v>
      </c>
      <c r="D192" s="123">
        <v>1214899</v>
      </c>
      <c r="E192" s="123">
        <v>273.352275</v>
      </c>
      <c r="F192" s="148">
        <v>9.8</v>
      </c>
      <c r="G192" s="124">
        <v>47</v>
      </c>
      <c r="H192" s="125">
        <v>86379</v>
      </c>
      <c r="I192" s="125">
        <v>3880</v>
      </c>
      <c r="J192" s="123">
        <v>86416.80526200001</v>
      </c>
      <c r="K192" s="123">
        <v>360931.93283</v>
      </c>
      <c r="L192" s="126">
        <v>192.35227500000002</v>
      </c>
      <c r="M192" s="126">
        <v>52.00635583333334</v>
      </c>
      <c r="N192" s="127">
        <v>75.574</v>
      </c>
      <c r="O192" s="128">
        <v>1.4417016405951926</v>
      </c>
      <c r="P192" s="128"/>
      <c r="Q192" s="130">
        <v>473</v>
      </c>
      <c r="R192" s="129">
        <v>290.99</v>
      </c>
      <c r="S192" s="57"/>
      <c r="T192" s="57"/>
    </row>
    <row r="193" spans="1:20" s="22" customFormat="1" ht="15.75" customHeight="1">
      <c r="A193" s="41"/>
      <c r="B193" s="49">
        <v>43800</v>
      </c>
      <c r="C193" s="123">
        <v>1050000</v>
      </c>
      <c r="D193" s="123">
        <v>1244121</v>
      </c>
      <c r="E193" s="123">
        <v>279.927225</v>
      </c>
      <c r="F193" s="148">
        <v>8</v>
      </c>
      <c r="G193" s="124">
        <v>47.7</v>
      </c>
      <c r="H193" s="125">
        <v>89138</v>
      </c>
      <c r="I193" s="125">
        <v>3989</v>
      </c>
      <c r="J193" s="123">
        <v>88839.877389</v>
      </c>
      <c r="K193" s="123">
        <v>381153.16946999996</v>
      </c>
      <c r="L193" s="126">
        <v>190.92722500000002</v>
      </c>
      <c r="M193" s="126">
        <v>49.95586890681003</v>
      </c>
      <c r="N193" s="127">
        <v>82.88</v>
      </c>
      <c r="O193" s="128">
        <v>1.4682019486271034</v>
      </c>
      <c r="P193" s="128"/>
      <c r="Q193" s="130">
        <v>468</v>
      </c>
      <c r="R193" s="129">
        <v>305.61</v>
      </c>
      <c r="S193" s="57"/>
      <c r="T193" s="57"/>
    </row>
    <row r="194" spans="1:20" s="22" customFormat="1" ht="15.75" customHeight="1">
      <c r="A194" s="41"/>
      <c r="B194" s="16"/>
      <c r="C194" s="106"/>
      <c r="D194" s="106"/>
      <c r="E194" s="106"/>
      <c r="F194" s="149"/>
      <c r="G194" s="107"/>
      <c r="H194" s="108"/>
      <c r="I194" s="108"/>
      <c r="J194" s="106"/>
      <c r="K194" s="106"/>
      <c r="L194" s="104"/>
      <c r="M194" s="104"/>
      <c r="N194" s="131"/>
      <c r="O194" s="109"/>
      <c r="P194" s="109"/>
      <c r="Q194" s="132"/>
      <c r="R194" s="133"/>
      <c r="S194" s="57"/>
      <c r="T194" s="57"/>
    </row>
    <row r="195" spans="1:20" s="22" customFormat="1" ht="15.75" customHeight="1">
      <c r="A195" s="41"/>
      <c r="B195" s="16">
        <v>43831</v>
      </c>
      <c r="C195" s="150">
        <v>961770</v>
      </c>
      <c r="D195" s="150">
        <v>1143845.5</v>
      </c>
      <c r="E195" s="123">
        <v>257.36523750000003</v>
      </c>
      <c r="F195" s="148">
        <v>8.8</v>
      </c>
      <c r="G195" s="124">
        <v>46.5266943831138</v>
      </c>
      <c r="H195" s="125">
        <v>62208.88</v>
      </c>
      <c r="I195" s="125">
        <v>3638</v>
      </c>
      <c r="J195" s="123">
        <v>62710.6120535</v>
      </c>
      <c r="K195" s="123">
        <v>251509.47386000003</v>
      </c>
      <c r="L195" s="126">
        <v>196.36523750000003</v>
      </c>
      <c r="M195" s="126">
        <v>51.37871805555556</v>
      </c>
      <c r="N195" s="127">
        <v>83.405</v>
      </c>
      <c r="O195" s="128">
        <v>1.5074100849448762</v>
      </c>
      <c r="P195" s="128"/>
      <c r="Q195" s="130">
        <v>469</v>
      </c>
      <c r="R195" s="129">
        <v>327.38</v>
      </c>
      <c r="S195" s="57"/>
      <c r="T195" s="57"/>
    </row>
    <row r="196" spans="1:20" s="22" customFormat="1" ht="15.75" customHeight="1">
      <c r="A196" s="41"/>
      <c r="B196" s="16">
        <v>43862</v>
      </c>
      <c r="C196" s="150">
        <v>851226</v>
      </c>
      <c r="D196" s="150">
        <v>1013204.5</v>
      </c>
      <c r="E196" s="123">
        <v>227.9710125</v>
      </c>
      <c r="F196" s="148">
        <v>9.3</v>
      </c>
      <c r="G196" s="124">
        <v>47.0090934258583</v>
      </c>
      <c r="H196" s="125">
        <v>51492.29</v>
      </c>
      <c r="I196" s="125">
        <v>3470</v>
      </c>
      <c r="J196" s="123">
        <v>51400.835946499996</v>
      </c>
      <c r="K196" s="123">
        <v>196334.95573</v>
      </c>
      <c r="L196" s="126">
        <v>177.9710125</v>
      </c>
      <c r="M196" s="126">
        <v>51.555094890873015</v>
      </c>
      <c r="N196" s="127">
        <v>87.579</v>
      </c>
      <c r="O196" s="128">
        <v>1.5487002652519894</v>
      </c>
      <c r="P196" s="128"/>
      <c r="Q196" s="130">
        <v>467</v>
      </c>
      <c r="R196" s="129">
        <v>331.7866666666667</v>
      </c>
      <c r="S196" s="57"/>
      <c r="T196" s="57"/>
    </row>
    <row r="197" spans="1:20" s="22" customFormat="1" ht="15.75" customHeight="1">
      <c r="A197" s="41"/>
      <c r="B197" s="16">
        <v>43891</v>
      </c>
      <c r="C197" s="150">
        <v>916580</v>
      </c>
      <c r="D197" s="150">
        <v>1095439.25</v>
      </c>
      <c r="E197" s="123">
        <v>246.47383125000002</v>
      </c>
      <c r="F197" s="148">
        <v>9.5</v>
      </c>
      <c r="G197" s="124">
        <v>46.0953448582384</v>
      </c>
      <c r="H197" s="125">
        <v>63424.03</v>
      </c>
      <c r="I197" s="125">
        <v>3324</v>
      </c>
      <c r="J197" s="123">
        <v>63312.00900549999</v>
      </c>
      <c r="K197" s="123">
        <v>229508.62687</v>
      </c>
      <c r="L197" s="126">
        <v>184.47383125000002</v>
      </c>
      <c r="M197" s="126">
        <v>48.26734652777778</v>
      </c>
      <c r="N197" s="127">
        <v>90.757</v>
      </c>
      <c r="O197" s="128">
        <v>1.5596666093830556</v>
      </c>
      <c r="P197" s="128"/>
      <c r="Q197" s="130">
        <v>466</v>
      </c>
      <c r="R197" s="129">
        <v>350.51666666666665</v>
      </c>
      <c r="S197" s="57"/>
      <c r="T197" s="57"/>
    </row>
    <row r="198" spans="1:20" s="22" customFormat="1" ht="15.75" customHeight="1">
      <c r="A198" s="41"/>
      <c r="B198" s="16">
        <v>43922</v>
      </c>
      <c r="C198" s="150">
        <v>981280</v>
      </c>
      <c r="D198" s="150">
        <v>1170396.75</v>
      </c>
      <c r="E198" s="123">
        <v>263.33926875</v>
      </c>
      <c r="F198" s="148">
        <v>9</v>
      </c>
      <c r="G198" s="124">
        <v>48.568594367679204</v>
      </c>
      <c r="H198" s="125">
        <v>67753.57</v>
      </c>
      <c r="I198" s="125">
        <v>3048</v>
      </c>
      <c r="J198" s="123">
        <v>67848.21999799999</v>
      </c>
      <c r="K198" s="123">
        <v>227724.32382000002</v>
      </c>
      <c r="L198" s="126">
        <v>197.33926874999997</v>
      </c>
      <c r="M198" s="126">
        <v>53.35469118055555</v>
      </c>
      <c r="N198" s="127">
        <v>86.24</v>
      </c>
      <c r="O198" s="128">
        <v>1.4226327944572748</v>
      </c>
      <c r="P198" s="128"/>
      <c r="Q198" s="130">
        <v>475</v>
      </c>
      <c r="R198" s="129">
        <v>386.6083333333333</v>
      </c>
      <c r="S198" s="57"/>
      <c r="T198" s="57"/>
    </row>
    <row r="199" spans="1:20" s="22" customFormat="1" ht="15.75" customHeight="1">
      <c r="A199" s="41"/>
      <c r="B199" s="16">
        <v>43952</v>
      </c>
      <c r="C199" s="150">
        <v>963159</v>
      </c>
      <c r="D199" s="150">
        <v>1145786.75</v>
      </c>
      <c r="E199" s="123">
        <v>257.80201875</v>
      </c>
      <c r="F199" s="148">
        <v>9.3</v>
      </c>
      <c r="G199" s="124">
        <v>49.7272289106153</v>
      </c>
      <c r="H199" s="125">
        <v>87344.95</v>
      </c>
      <c r="I199" s="125">
        <v>2954</v>
      </c>
      <c r="J199" s="123">
        <v>87172.207704</v>
      </c>
      <c r="K199" s="123">
        <v>279001.25325</v>
      </c>
      <c r="L199" s="126">
        <v>173.80201875</v>
      </c>
      <c r="M199" s="126">
        <v>45.47508017473118</v>
      </c>
      <c r="N199" s="127">
        <v>85.692</v>
      </c>
      <c r="O199" s="128">
        <v>1.372609322441134</v>
      </c>
      <c r="P199" s="128"/>
      <c r="Q199" s="130">
        <v>471</v>
      </c>
      <c r="R199" s="129">
        <v>384.9983333333333</v>
      </c>
      <c r="S199" s="57"/>
      <c r="T199" s="57"/>
    </row>
    <row r="200" spans="1:20" s="22" customFormat="1" ht="15.75" customHeight="1">
      <c r="A200" s="41"/>
      <c r="B200" s="16">
        <v>43983</v>
      </c>
      <c r="C200" s="123">
        <v>995000</v>
      </c>
      <c r="D200" s="123">
        <v>1201604.75</v>
      </c>
      <c r="E200" s="123">
        <v>270.36106875</v>
      </c>
      <c r="F200" s="148">
        <v>9.4</v>
      </c>
      <c r="G200" s="124">
        <v>47.115451233028196</v>
      </c>
      <c r="H200" s="125">
        <v>73876.58</v>
      </c>
      <c r="I200" s="125">
        <v>2873</v>
      </c>
      <c r="J200" s="123">
        <v>73644.23354999999</v>
      </c>
      <c r="K200" s="123">
        <v>233478.98519</v>
      </c>
      <c r="L200" s="126">
        <v>197.36106875000002</v>
      </c>
      <c r="M200" s="126">
        <v>53.360585254629626</v>
      </c>
      <c r="N200" s="127">
        <v>87.655</v>
      </c>
      <c r="O200" s="128">
        <v>1.3672593979098424</v>
      </c>
      <c r="P200" s="128"/>
      <c r="Q200" s="130">
        <v>474</v>
      </c>
      <c r="R200" s="129">
        <v>384.34</v>
      </c>
      <c r="S200" s="57"/>
      <c r="T200" s="57"/>
    </row>
    <row r="201" spans="1:20" s="22" customFormat="1" ht="15.75" customHeight="1">
      <c r="A201" s="41"/>
      <c r="B201" s="16">
        <v>44013</v>
      </c>
      <c r="C201" s="123">
        <v>999000</v>
      </c>
      <c r="D201" s="123">
        <v>1211129.75</v>
      </c>
      <c r="E201" s="123">
        <v>272.50419375</v>
      </c>
      <c r="F201" s="148">
        <v>9.5</v>
      </c>
      <c r="G201" s="124">
        <v>45.7491274166724</v>
      </c>
      <c r="H201" s="125">
        <v>79574.16</v>
      </c>
      <c r="I201" s="125">
        <v>2888</v>
      </c>
      <c r="J201" s="123">
        <v>79331.36054400001</v>
      </c>
      <c r="K201" s="123">
        <v>247577.4282</v>
      </c>
      <c r="L201" s="126">
        <v>194.50419375</v>
      </c>
      <c r="M201" s="126">
        <v>50.89177829301075</v>
      </c>
      <c r="N201" s="127">
        <v>92.48</v>
      </c>
      <c r="O201" s="128">
        <v>1.4035513735012901</v>
      </c>
      <c r="P201" s="128"/>
      <c r="Q201" s="130">
        <v>470</v>
      </c>
      <c r="R201" s="129">
        <v>394</v>
      </c>
      <c r="S201" s="57"/>
      <c r="T201" s="57"/>
    </row>
    <row r="202" spans="1:20" s="22" customFormat="1" ht="15.75" customHeight="1">
      <c r="A202" s="41"/>
      <c r="B202" s="16">
        <v>44044</v>
      </c>
      <c r="C202" s="123">
        <v>993000</v>
      </c>
      <c r="D202" s="123">
        <v>1156906.75</v>
      </c>
      <c r="E202" s="123">
        <v>260.30401875</v>
      </c>
      <c r="F202" s="148">
        <v>10</v>
      </c>
      <c r="G202" s="124">
        <v>44.730333710992696</v>
      </c>
      <c r="H202" s="125">
        <v>78231.31</v>
      </c>
      <c r="I202" s="125">
        <v>3151</v>
      </c>
      <c r="J202" s="123">
        <v>78156.6897195</v>
      </c>
      <c r="K202" s="123">
        <v>268751.07488</v>
      </c>
      <c r="L202" s="126">
        <v>182.30401875</v>
      </c>
      <c r="M202" s="126">
        <v>47.69961780913979</v>
      </c>
      <c r="N202" s="127">
        <v>98.031</v>
      </c>
      <c r="O202" s="128">
        <v>1.4501627218934914</v>
      </c>
      <c r="P202" s="128"/>
      <c r="Q202" s="130">
        <v>474</v>
      </c>
      <c r="R202" s="129">
        <v>403.29</v>
      </c>
      <c r="S202" s="57"/>
      <c r="T202" s="57"/>
    </row>
    <row r="203" spans="1:20" s="22" customFormat="1" ht="15.75" customHeight="1">
      <c r="A203" s="41"/>
      <c r="B203" s="16">
        <v>44075</v>
      </c>
      <c r="C203" s="123">
        <v>1030000</v>
      </c>
      <c r="D203" s="123">
        <v>1210719</v>
      </c>
      <c r="E203" s="123">
        <v>272.41177500000003</v>
      </c>
      <c r="F203" s="148">
        <v>9.2</v>
      </c>
      <c r="G203" s="124">
        <v>44.7292683108137</v>
      </c>
      <c r="H203" s="125">
        <v>85910.68</v>
      </c>
      <c r="I203" s="125">
        <v>2901</v>
      </c>
      <c r="J203" s="123">
        <v>85690.64232</v>
      </c>
      <c r="K203" s="123">
        <v>272856.37931999995</v>
      </c>
      <c r="L203" s="126">
        <v>187.41177500000003</v>
      </c>
      <c r="M203" s="126">
        <v>50.67059101851852</v>
      </c>
      <c r="N203" s="127">
        <v>98.687</v>
      </c>
      <c r="O203" s="128">
        <v>1.424054834054834</v>
      </c>
      <c r="P203" s="128"/>
      <c r="Q203" s="130">
        <v>473</v>
      </c>
      <c r="R203" s="129">
        <v>414.13</v>
      </c>
      <c r="S203" s="57"/>
      <c r="T203" s="57"/>
    </row>
    <row r="204" spans="1:20" s="22" customFormat="1" ht="15.75" customHeight="1">
      <c r="A204" s="41"/>
      <c r="B204" s="16">
        <v>44105</v>
      </c>
      <c r="C204" s="123">
        <v>1045000</v>
      </c>
      <c r="D204" s="123">
        <v>1234249.5</v>
      </c>
      <c r="E204" s="123">
        <v>277.7061375</v>
      </c>
      <c r="F204" s="148">
        <v>9</v>
      </c>
      <c r="G204" s="124">
        <v>44.674618057370104</v>
      </c>
      <c r="H204" s="125">
        <v>86596.02</v>
      </c>
      <c r="I204" s="125">
        <v>2807</v>
      </c>
      <c r="J204" s="123">
        <v>86482.08612550002</v>
      </c>
      <c r="K204" s="123">
        <v>266979.78077</v>
      </c>
      <c r="L204" s="126">
        <v>192.7061375</v>
      </c>
      <c r="M204" s="126">
        <v>50.421319130824386</v>
      </c>
      <c r="N204" s="127">
        <v>104.871</v>
      </c>
      <c r="O204" s="128">
        <v>1.4667272727272727</v>
      </c>
      <c r="P204" s="128"/>
      <c r="Q204" s="130">
        <v>475</v>
      </c>
      <c r="R204" s="129">
        <v>418.27</v>
      </c>
      <c r="S204" s="57"/>
      <c r="T204" s="57"/>
    </row>
    <row r="205" spans="1:20" s="22" customFormat="1" ht="15.75" customHeight="1">
      <c r="A205" s="41"/>
      <c r="B205" s="16">
        <v>44136</v>
      </c>
      <c r="C205" s="123">
        <v>1032000</v>
      </c>
      <c r="D205" s="123">
        <v>1224106</v>
      </c>
      <c r="E205" s="123">
        <v>275.42385</v>
      </c>
      <c r="F205" s="148">
        <v>9.4</v>
      </c>
      <c r="G205" s="124">
        <v>45.1788897366731</v>
      </c>
      <c r="H205" s="125">
        <v>94378.41</v>
      </c>
      <c r="I205" s="125">
        <v>2770</v>
      </c>
      <c r="J205" s="123">
        <v>94400.29853100001</v>
      </c>
      <c r="K205" s="123">
        <v>287619.75356999994</v>
      </c>
      <c r="L205" s="126">
        <v>181.42385000000002</v>
      </c>
      <c r="M205" s="126">
        <v>48.94287158167036</v>
      </c>
      <c r="N205" s="127">
        <v>118.206</v>
      </c>
      <c r="O205" s="128">
        <v>1.6058415976090206</v>
      </c>
      <c r="P205" s="128"/>
      <c r="Q205" s="130">
        <v>476</v>
      </c>
      <c r="R205" s="129">
        <v>447.34</v>
      </c>
      <c r="S205" s="57"/>
      <c r="T205" s="57"/>
    </row>
    <row r="206" spans="1:20" s="22" customFormat="1" ht="15.75" customHeight="1">
      <c r="A206" s="41"/>
      <c r="B206" s="16">
        <v>44166</v>
      </c>
      <c r="C206" s="123">
        <v>1006000</v>
      </c>
      <c r="D206" s="123">
        <v>1200821</v>
      </c>
      <c r="E206" s="123">
        <v>270.184725</v>
      </c>
      <c r="F206" s="148">
        <v>10.1</v>
      </c>
      <c r="G206" s="124">
        <v>43.2580084791988</v>
      </c>
      <c r="H206" s="125">
        <v>72406.57</v>
      </c>
      <c r="I206" s="125">
        <v>2816</v>
      </c>
      <c r="J206" s="123">
        <v>72108.39008699999</v>
      </c>
      <c r="K206" s="123">
        <v>223496.91398999997</v>
      </c>
      <c r="L206" s="126">
        <v>200.18472500000001</v>
      </c>
      <c r="M206" s="126">
        <v>52.261944513983266</v>
      </c>
      <c r="N206" s="127">
        <v>143.153</v>
      </c>
      <c r="O206" s="128">
        <v>1.8791415069572064</v>
      </c>
      <c r="P206" s="128"/>
      <c r="Q206" s="130">
        <v>478</v>
      </c>
      <c r="R206" s="129">
        <v>532.25</v>
      </c>
      <c r="S206" s="57"/>
      <c r="T206" s="57"/>
    </row>
    <row r="207" spans="1:20" s="22" customFormat="1" ht="15.75" customHeight="1">
      <c r="A207" s="41"/>
      <c r="B207" s="158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5"/>
      <c r="S207" s="57"/>
      <c r="T207" s="57"/>
    </row>
    <row r="208" spans="1:19" s="22" customFormat="1" ht="15.75" customHeight="1">
      <c r="A208" s="41"/>
      <c r="B208" s="16">
        <v>44197</v>
      </c>
      <c r="C208" s="64">
        <v>828343.5275</v>
      </c>
      <c r="D208" s="64">
        <v>998004.25</v>
      </c>
      <c r="E208" s="104">
        <v>227.707068</v>
      </c>
      <c r="F208" s="159">
        <v>9.51381615977063</v>
      </c>
      <c r="G208" s="64">
        <v>44.747534738599754</v>
      </c>
      <c r="H208" s="64">
        <v>69143.81424999997</v>
      </c>
      <c r="I208" s="64">
        <v>2897</v>
      </c>
      <c r="J208" s="64">
        <v>69276.2819295</v>
      </c>
      <c r="K208" s="64">
        <v>220630.29023</v>
      </c>
      <c r="L208" s="64">
        <v>160.36418375000002</v>
      </c>
      <c r="M208" s="64">
        <v>41.866051833738645</v>
      </c>
      <c r="N208" s="162">
        <v>146.61</v>
      </c>
      <c r="O208" s="162">
        <v>1.9245208716198476</v>
      </c>
      <c r="P208" s="162"/>
      <c r="Q208" s="64">
        <v>476</v>
      </c>
      <c r="R208" s="160">
        <v>565</v>
      </c>
      <c r="S208" s="57"/>
    </row>
    <row r="209" spans="1:19" s="22" customFormat="1" ht="15.75" customHeight="1">
      <c r="A209" s="41"/>
      <c r="B209" s="16">
        <v>44228</v>
      </c>
      <c r="C209" s="64">
        <v>833268.955</v>
      </c>
      <c r="D209" s="64">
        <v>1003938.5</v>
      </c>
      <c r="E209" s="104">
        <v>226.530578</v>
      </c>
      <c r="F209" s="159">
        <v>8.656132820884945</v>
      </c>
      <c r="G209" s="64">
        <v>45.211409862257504</v>
      </c>
      <c r="H209" s="64">
        <v>64652.645300000026</v>
      </c>
      <c r="I209" s="64">
        <v>2909</v>
      </c>
      <c r="J209" s="64">
        <v>64655.185522499996</v>
      </c>
      <c r="K209" s="64">
        <v>208563.60832000003</v>
      </c>
      <c r="L209" s="64">
        <v>162.05517269999999</v>
      </c>
      <c r="M209" s="64">
        <v>46.8404640762591</v>
      </c>
      <c r="N209" s="162">
        <v>158.028</v>
      </c>
      <c r="O209" s="162">
        <v>1.9330642201834862</v>
      </c>
      <c r="P209" s="162"/>
      <c r="Q209" s="64">
        <v>467</v>
      </c>
      <c r="R209" s="160">
        <v>572</v>
      </c>
      <c r="S209" s="57"/>
    </row>
    <row r="210" spans="1:19" s="22" customFormat="1" ht="15.75" customHeight="1">
      <c r="A210" s="41"/>
      <c r="B210" s="16">
        <v>44256</v>
      </c>
      <c r="C210" s="64">
        <v>978100.22</v>
      </c>
      <c r="D210" s="64">
        <v>1178434</v>
      </c>
      <c r="E210" s="104">
        <v>266.242023</v>
      </c>
      <c r="F210" s="159">
        <v>9.788074682162938</v>
      </c>
      <c r="G210" s="64">
        <v>45.42874272127247</v>
      </c>
      <c r="H210" s="64">
        <v>74753.00844999994</v>
      </c>
      <c r="I210" s="64">
        <v>3060</v>
      </c>
      <c r="J210" s="64">
        <v>74878.84612950002</v>
      </c>
      <c r="K210" s="64">
        <v>250648.11332</v>
      </c>
      <c r="L210" s="64">
        <v>191.7889045500001</v>
      </c>
      <c r="M210" s="64">
        <v>50.07005948126031</v>
      </c>
      <c r="N210" s="162">
        <v>163.06</v>
      </c>
      <c r="O210" s="162">
        <v>1.9411904761904761</v>
      </c>
      <c r="P210" s="162"/>
      <c r="Q210" s="64">
        <v>473</v>
      </c>
      <c r="R210" s="160">
        <v>615</v>
      </c>
      <c r="S210" s="57"/>
    </row>
    <row r="211" spans="1:19" s="22" customFormat="1" ht="15.75" customHeight="1">
      <c r="A211" s="41"/>
      <c r="B211" s="16">
        <v>44287</v>
      </c>
      <c r="C211" s="64">
        <v>909970.7074999999</v>
      </c>
      <c r="D211" s="64">
        <v>1096350.25</v>
      </c>
      <c r="E211" s="104">
        <v>247.729097</v>
      </c>
      <c r="F211" s="159">
        <v>8.803845602147838</v>
      </c>
      <c r="G211" s="64">
        <v>47.32907934462029</v>
      </c>
      <c r="H211" s="64">
        <v>70093.12319999996</v>
      </c>
      <c r="I211" s="64">
        <v>2930</v>
      </c>
      <c r="J211" s="64">
        <v>70438.089009</v>
      </c>
      <c r="K211" s="64">
        <v>225638.32318</v>
      </c>
      <c r="L211" s="64">
        <v>178.16140380000004</v>
      </c>
      <c r="M211" s="64">
        <v>48.06275860088693</v>
      </c>
      <c r="N211" s="162">
        <v>173.472</v>
      </c>
      <c r="O211" s="162">
        <v>2.0263053381614298</v>
      </c>
      <c r="P211" s="162"/>
      <c r="Q211" s="64">
        <v>468</v>
      </c>
      <c r="R211" s="160">
        <v>635.05</v>
      </c>
      <c r="S211" s="57"/>
    </row>
    <row r="212" spans="1:19" s="22" customFormat="1" ht="15.75" customHeight="1">
      <c r="A212" s="41"/>
      <c r="B212" s="16">
        <v>44317</v>
      </c>
      <c r="C212" s="64">
        <v>814951.8925</v>
      </c>
      <c r="D212" s="64">
        <v>981869.75</v>
      </c>
      <c r="E212" s="104">
        <v>220.48786</v>
      </c>
      <c r="F212" s="159">
        <v>8.820867122625307</v>
      </c>
      <c r="G212" s="64">
        <v>45.93760813443387</v>
      </c>
      <c r="H212" s="64">
        <v>88427.57924999992</v>
      </c>
      <c r="I212" s="64">
        <v>3026</v>
      </c>
      <c r="J212" s="64">
        <v>88741.535439</v>
      </c>
      <c r="K212" s="64">
        <v>293526.66157999996</v>
      </c>
      <c r="L212" s="64">
        <v>132.9523807500001</v>
      </c>
      <c r="M212" s="64">
        <v>34.70969099045134</v>
      </c>
      <c r="N212" s="162">
        <v>178.56</v>
      </c>
      <c r="O212" s="162">
        <v>2.057854097038147</v>
      </c>
      <c r="P212" s="162"/>
      <c r="Q212" s="64">
        <v>469</v>
      </c>
      <c r="R212" s="160">
        <v>672.9</v>
      </c>
      <c r="S212" s="57"/>
    </row>
    <row r="213" spans="1:19" s="22" customFormat="1" ht="15.75" customHeight="1">
      <c r="A213" s="41"/>
      <c r="B213" s="16">
        <v>44348</v>
      </c>
      <c r="C213" s="64">
        <v>903370.34</v>
      </c>
      <c r="D213" s="64">
        <v>1088398</v>
      </c>
      <c r="E213" s="104">
        <v>252.840202</v>
      </c>
      <c r="F213" s="159">
        <v>9.803495817720439</v>
      </c>
      <c r="G213" s="64">
        <v>42.246836751856314</v>
      </c>
      <c r="H213" s="64">
        <v>51128.226399999985</v>
      </c>
      <c r="I213" s="64">
        <v>3241</v>
      </c>
      <c r="J213" s="64">
        <v>51166.665315</v>
      </c>
      <c r="K213" s="64">
        <v>185305.21751000005</v>
      </c>
      <c r="L213" s="64">
        <v>202.7111556</v>
      </c>
      <c r="M213" s="64">
        <v>54.68556673614191</v>
      </c>
      <c r="N213" s="162">
        <v>176.025</v>
      </c>
      <c r="O213" s="162">
        <v>2.0046122309531946</v>
      </c>
      <c r="P213" s="162"/>
      <c r="Q213" s="64">
        <v>474</v>
      </c>
      <c r="R213" s="160">
        <v>725.6</v>
      </c>
      <c r="S213" s="57"/>
    </row>
    <row r="214" spans="1:19" s="22" customFormat="1" ht="15.75" customHeight="1">
      <c r="A214" s="41"/>
      <c r="B214" s="16">
        <v>44378</v>
      </c>
      <c r="C214" s="64">
        <v>890834.6425</v>
      </c>
      <c r="D214" s="64">
        <v>1073294.75</v>
      </c>
      <c r="E214" s="104">
        <v>250.846814</v>
      </c>
      <c r="F214" s="159">
        <v>9.552562478502697</v>
      </c>
      <c r="G214" s="64">
        <v>43.92501367904259</v>
      </c>
      <c r="H214" s="64">
        <v>51560.86710000001</v>
      </c>
      <c r="I214" s="64">
        <v>3851</v>
      </c>
      <c r="J214" s="64">
        <v>51625.939759500005</v>
      </c>
      <c r="K214" s="64">
        <v>222681.43803999998</v>
      </c>
      <c r="L214" s="64">
        <v>199.45949689999998</v>
      </c>
      <c r="M214" s="64">
        <v>52.07261023424647</v>
      </c>
      <c r="N214" s="162">
        <v>166.449</v>
      </c>
      <c r="O214" s="162">
        <v>1.8752239128818349</v>
      </c>
      <c r="P214" s="162"/>
      <c r="Q214" s="64">
        <v>471</v>
      </c>
      <c r="R214" s="160">
        <v>719</v>
      </c>
      <c r="S214" s="57"/>
    </row>
    <row r="215" spans="1:19" s="22" customFormat="1" ht="15.75" customHeight="1">
      <c r="A215" s="41"/>
      <c r="B215" s="16">
        <v>44409</v>
      </c>
      <c r="C215" s="64">
        <v>944635.865</v>
      </c>
      <c r="D215" s="64">
        <v>1138115.5</v>
      </c>
      <c r="E215" s="104">
        <v>266.750024</v>
      </c>
      <c r="F215" s="159">
        <v>8.687469205178234</v>
      </c>
      <c r="G215" s="64">
        <v>43.62496093645267</v>
      </c>
      <c r="H215" s="64">
        <v>66933.0074</v>
      </c>
      <c r="I215" s="64">
        <v>3728</v>
      </c>
      <c r="J215" s="64">
        <v>67072.559136</v>
      </c>
      <c r="K215" s="64">
        <v>280114.07340999995</v>
      </c>
      <c r="L215" s="64">
        <v>199.85317659999998</v>
      </c>
      <c r="M215" s="64">
        <v>53.85486117312661</v>
      </c>
      <c r="N215" s="162">
        <v>169.023</v>
      </c>
      <c r="O215" s="162">
        <v>1.8859964293684444</v>
      </c>
      <c r="P215" s="162"/>
      <c r="Q215" s="64">
        <v>474</v>
      </c>
      <c r="R215" s="160">
        <v>709</v>
      </c>
      <c r="S215" s="57"/>
    </row>
    <row r="216" spans="1:19" s="22" customFormat="1" ht="15.75" customHeight="1">
      <c r="A216" s="41"/>
      <c r="B216" s="16">
        <v>44440</v>
      </c>
      <c r="C216" s="64">
        <v>912000</v>
      </c>
      <c r="D216" s="64">
        <v>1099155.75</v>
      </c>
      <c r="E216" s="104">
        <v>256.151251</v>
      </c>
      <c r="F216" s="159">
        <v>8.379750821285443</v>
      </c>
      <c r="G216" s="104">
        <v>43.08229103409212</v>
      </c>
      <c r="H216" s="104">
        <v>78755.1245</v>
      </c>
      <c r="I216" s="104">
        <v>4027</v>
      </c>
      <c r="J216" s="104">
        <v>79077.39171600001</v>
      </c>
      <c r="K216" s="104">
        <v>345256.69942</v>
      </c>
      <c r="L216" s="104">
        <v>177.3961265</v>
      </c>
      <c r="M216" s="104">
        <v>47.803312050572174</v>
      </c>
      <c r="N216" s="163">
        <v>175.536</v>
      </c>
      <c r="O216" s="163">
        <v>1.9374834437086095</v>
      </c>
      <c r="P216" s="163"/>
      <c r="Q216" s="64">
        <v>480</v>
      </c>
      <c r="R216" s="161">
        <v>712</v>
      </c>
      <c r="S216" s="57"/>
    </row>
    <row r="217" spans="1:19" s="22" customFormat="1" ht="15.75" customHeight="1">
      <c r="A217" s="41"/>
      <c r="B217" s="16">
        <v>44470</v>
      </c>
      <c r="C217" s="64">
        <v>882000</v>
      </c>
      <c r="D217" s="64">
        <v>1074868.75</v>
      </c>
      <c r="E217" s="104">
        <v>248.767121</v>
      </c>
      <c r="F217" s="159">
        <v>8.5</v>
      </c>
      <c r="G217" s="104">
        <v>44</v>
      </c>
      <c r="H217" s="104">
        <v>59197.96729999998</v>
      </c>
      <c r="I217" s="104">
        <v>4113</v>
      </c>
      <c r="J217" s="104">
        <v>59349.627754500005</v>
      </c>
      <c r="K217" s="104">
        <v>268483.78774999996</v>
      </c>
      <c r="L217" s="104">
        <v>189.56915370000002</v>
      </c>
      <c r="M217" s="104">
        <v>49.43574543671634</v>
      </c>
      <c r="N217" s="163">
        <v>179.708</v>
      </c>
      <c r="O217" s="163">
        <v>1.9655255386634582</v>
      </c>
      <c r="P217" s="163"/>
      <c r="Q217" s="64">
        <v>474</v>
      </c>
      <c r="R217" s="161">
        <v>709</v>
      </c>
      <c r="S217" s="57"/>
    </row>
    <row r="218" spans="1:19" s="22" customFormat="1" ht="15.75" customHeight="1">
      <c r="A218" s="41"/>
      <c r="B218" s="16">
        <v>44501</v>
      </c>
      <c r="C218" s="64">
        <v>910000</v>
      </c>
      <c r="D218" s="64">
        <v>1100237.5</v>
      </c>
      <c r="E218" s="104">
        <v>253.295524</v>
      </c>
      <c r="F218" s="149">
        <v>8</v>
      </c>
      <c r="G218" s="104">
        <v>45</v>
      </c>
      <c r="H218" s="104">
        <v>63331.013900000005</v>
      </c>
      <c r="I218" s="104">
        <v>4173</v>
      </c>
      <c r="J218" s="104">
        <v>63399.210273000004</v>
      </c>
      <c r="K218" s="104">
        <v>286907.56035999994</v>
      </c>
      <c r="L218" s="104">
        <v>189.96451009999998</v>
      </c>
      <c r="M218" s="104">
        <v>51.15615035155673</v>
      </c>
      <c r="N218" s="163">
        <v>210.818</v>
      </c>
      <c r="O218" s="163">
        <v>2.2798529252730617</v>
      </c>
      <c r="P218" s="163"/>
      <c r="Q218" s="106">
        <v>480</v>
      </c>
      <c r="R218" s="165">
        <v>780</v>
      </c>
      <c r="S218" s="57"/>
    </row>
    <row r="219" spans="1:19" s="22" customFormat="1" ht="15.75" customHeight="1">
      <c r="A219" s="41"/>
      <c r="B219" s="16">
        <v>44531</v>
      </c>
      <c r="C219" s="106">
        <v>941000</v>
      </c>
      <c r="D219" s="106">
        <v>1133884</v>
      </c>
      <c r="E219" s="104">
        <v>259.953728</v>
      </c>
      <c r="F219" s="149">
        <v>9</v>
      </c>
      <c r="G219" s="104">
        <v>45</v>
      </c>
      <c r="H219" s="104">
        <v>65408.52834999991</v>
      </c>
      <c r="I219" s="104">
        <v>3940</v>
      </c>
      <c r="J219" s="104">
        <v>65415.013647</v>
      </c>
      <c r="K219" s="104">
        <v>281957.33413</v>
      </c>
      <c r="L219" s="104">
        <v>194.5794996500001</v>
      </c>
      <c r="M219" s="104">
        <v>50.70864739768526</v>
      </c>
      <c r="N219" s="163">
        <v>227.133</v>
      </c>
      <c r="O219" s="163">
        <v>2.418366695059625</v>
      </c>
      <c r="P219" s="163"/>
      <c r="Q219" s="106">
        <v>472</v>
      </c>
      <c r="R219" s="165">
        <v>856</v>
      </c>
      <c r="S219" s="57"/>
    </row>
    <row r="220" spans="1:19" s="22" customFormat="1" ht="15.75" customHeight="1">
      <c r="A220" s="41"/>
      <c r="B220" s="16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31"/>
      <c r="O220" s="109"/>
      <c r="P220" s="109"/>
      <c r="Q220" s="132"/>
      <c r="R220" s="164"/>
      <c r="S220" s="57"/>
    </row>
    <row r="221" spans="1:20" s="22" customFormat="1" ht="15.75" customHeight="1">
      <c r="A221" s="41"/>
      <c r="B221" s="154" t="s">
        <v>36</v>
      </c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6"/>
      <c r="S221" s="57"/>
      <c r="T221" s="28"/>
    </row>
    <row r="222" spans="1:19" s="22" customFormat="1" ht="15.75" customHeight="1">
      <c r="A222" s="41"/>
      <c r="B222" s="110" t="s">
        <v>50</v>
      </c>
      <c r="C222" s="145">
        <v>3.4065934065934167</v>
      </c>
      <c r="D222" s="145">
        <v>3.0581124529931003</v>
      </c>
      <c r="E222" s="145">
        <v>2.6286307372727302</v>
      </c>
      <c r="F222" s="145">
        <v>12.5</v>
      </c>
      <c r="G222" s="145">
        <v>0</v>
      </c>
      <c r="H222" s="152">
        <v>3.2804061107884808</v>
      </c>
      <c r="I222" s="145">
        <v>-5.5835130601485705</v>
      </c>
      <c r="J222" s="145">
        <v>3.1795401950905244</v>
      </c>
      <c r="K222" s="145">
        <v>-1.725373226062299</v>
      </c>
      <c r="L222" s="145">
        <v>2.4293956526778127</v>
      </c>
      <c r="M222" s="145">
        <v>-0.8747784006343906</v>
      </c>
      <c r="N222" s="145">
        <v>7.73890275023954</v>
      </c>
      <c r="O222" s="145">
        <v>6.075557254201969</v>
      </c>
      <c r="P222" s="145" t="e">
        <v>#DIV/0!</v>
      </c>
      <c r="Q222" s="145">
        <v>-1.6666666666666718</v>
      </c>
      <c r="R222" s="146">
        <v>9.743589743589753</v>
      </c>
      <c r="S222" s="57"/>
    </row>
    <row r="223" spans="1:19" s="22" customFormat="1" ht="15.75" customHeight="1">
      <c r="A223" s="41"/>
      <c r="B223" s="110" t="s">
        <v>51</v>
      </c>
      <c r="C223" s="145">
        <v>-6.461232604373757</v>
      </c>
      <c r="D223" s="145">
        <v>-5.574269603879345</v>
      </c>
      <c r="E223" s="145">
        <v>-3.834913575499177</v>
      </c>
      <c r="F223" s="145">
        <v>-10.89108910891089</v>
      </c>
      <c r="G223" s="145">
        <v>4.0269803951766825</v>
      </c>
      <c r="H223" s="152">
        <v>-9.664926331961443</v>
      </c>
      <c r="I223" s="145">
        <v>39.91477272727273</v>
      </c>
      <c r="J223" s="145">
        <v>-9.282382302426006</v>
      </c>
      <c r="K223" s="145">
        <v>26.157148703456244</v>
      </c>
      <c r="L223" s="145">
        <v>-2.8657994267848874</v>
      </c>
      <c r="M223" s="145">
        <v>-3.037794469853883</v>
      </c>
      <c r="N223" s="145">
        <v>58.664505808470665</v>
      </c>
      <c r="O223" s="145">
        <v>28.695294425993367</v>
      </c>
      <c r="P223" s="145" t="e">
        <v>#DIV/0!</v>
      </c>
      <c r="Q223" s="145">
        <v>-1.2552301255230103</v>
      </c>
      <c r="R223" s="146">
        <v>60.826679192108976</v>
      </c>
      <c r="S223" s="57"/>
    </row>
    <row r="224" spans="1:19" s="22" customFormat="1" ht="15.75" customHeight="1">
      <c r="A224" s="41"/>
      <c r="B224" s="110" t="s">
        <v>52</v>
      </c>
      <c r="C224" s="145">
        <v>-6.461232604373757</v>
      </c>
      <c r="D224" s="145">
        <v>-5.574269603879345</v>
      </c>
      <c r="E224" s="145">
        <v>-3.834913575499177</v>
      </c>
      <c r="F224" s="145">
        <v>-10.89108910891089</v>
      </c>
      <c r="G224" s="145">
        <v>4.0269803951766825</v>
      </c>
      <c r="H224" s="152">
        <v>-9.664926331961443</v>
      </c>
      <c r="I224" s="145">
        <v>39.91477272727273</v>
      </c>
      <c r="J224" s="145">
        <v>-9.282382302426006</v>
      </c>
      <c r="K224" s="145">
        <v>26.157148703456244</v>
      </c>
      <c r="L224" s="145">
        <v>-2.8657994267848874</v>
      </c>
      <c r="M224" s="145">
        <v>-3.037794469853883</v>
      </c>
      <c r="N224" s="145">
        <v>58.664505808470665</v>
      </c>
      <c r="O224" s="145">
        <v>28.695294425993367</v>
      </c>
      <c r="P224" s="145" t="e">
        <v>#DIV/0!</v>
      </c>
      <c r="Q224" s="145">
        <v>-1.2552301255230103</v>
      </c>
      <c r="R224" s="146">
        <v>60.826679192108976</v>
      </c>
      <c r="S224" s="57"/>
    </row>
    <row r="225" spans="1:19" s="22" customFormat="1" ht="15.75" customHeight="1">
      <c r="A225" s="41"/>
      <c r="B225" s="110" t="s">
        <v>53</v>
      </c>
      <c r="C225" s="145">
        <v>-10.38095238095238</v>
      </c>
      <c r="D225" s="145">
        <v>-8.860633330680855</v>
      </c>
      <c r="E225" s="145">
        <v>-7.135246312680021</v>
      </c>
      <c r="F225" s="145">
        <v>12.5</v>
      </c>
      <c r="G225" s="145">
        <v>-5.660377358490576</v>
      </c>
      <c r="H225" s="152">
        <v>-27.38598271478856</v>
      </c>
      <c r="I225" s="145">
        <v>-1.2283780396089239</v>
      </c>
      <c r="J225" s="145">
        <v>-26.367510211017496</v>
      </c>
      <c r="K225" s="145">
        <v>-26.025189683699466</v>
      </c>
      <c r="L225" s="145">
        <v>1.9129145411295179</v>
      </c>
      <c r="M225" s="145">
        <v>1.5068869931568862</v>
      </c>
      <c r="N225" s="145">
        <v>174.05043436293437</v>
      </c>
      <c r="O225" s="145">
        <v>64.71621613913594</v>
      </c>
      <c r="P225" s="145" t="e">
        <v>#DIV/0!</v>
      </c>
      <c r="Q225" s="145">
        <v>0.8547008547008517</v>
      </c>
      <c r="R225" s="146">
        <v>180.09554661169466</v>
      </c>
      <c r="S225" s="57"/>
    </row>
    <row r="226" spans="2:19" ht="27.75" customHeight="1">
      <c r="B226" s="169" t="s">
        <v>54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1"/>
      <c r="S226" s="57"/>
    </row>
    <row r="227" spans="2:19" ht="27.75" customHeight="1">
      <c r="B227" s="70">
        <v>2021</v>
      </c>
      <c r="C227" s="102">
        <v>10748476.149999999</v>
      </c>
      <c r="D227" s="102">
        <v>12966551</v>
      </c>
      <c r="E227" s="102">
        <v>2977.30129</v>
      </c>
      <c r="F227" s="103">
        <v>8.958834559189873</v>
      </c>
      <c r="G227" s="103">
        <v>44.627789766885634</v>
      </c>
      <c r="H227" s="151">
        <v>803384.9053999998</v>
      </c>
      <c r="I227" s="134">
        <v>3491.25</v>
      </c>
      <c r="J227" s="134">
        <v>805096.3456305001</v>
      </c>
      <c r="K227" s="134">
        <v>3069713.10725</v>
      </c>
      <c r="L227" s="134">
        <v>2178.8551646</v>
      </c>
      <c r="M227" s="134">
        <v>48.43882653022015</v>
      </c>
      <c r="N227" s="136">
        <v>177.03516666666667</v>
      </c>
      <c r="O227" s="136">
        <v>2.0208330149251346</v>
      </c>
      <c r="P227" s="135" t="e">
        <v>#DIV/0!</v>
      </c>
      <c r="Q227" s="135">
        <v>473.1666666666667</v>
      </c>
      <c r="R227" s="137">
        <v>689.2125</v>
      </c>
      <c r="S227" s="57"/>
    </row>
    <row r="228" spans="2:20" ht="18.75" customHeight="1">
      <c r="B228" s="70">
        <v>2020</v>
      </c>
      <c r="C228" s="102">
        <v>11774015</v>
      </c>
      <c r="D228" s="102">
        <v>14008209.5</v>
      </c>
      <c r="E228" s="102">
        <v>3171.4481939999996</v>
      </c>
      <c r="F228" s="103">
        <v>9.375000000000002</v>
      </c>
      <c r="G228" s="103">
        <v>46.11355440752117</v>
      </c>
      <c r="H228" s="134">
        <v>903197.45</v>
      </c>
      <c r="I228" s="134">
        <v>3053.3333333333335</v>
      </c>
      <c r="J228" s="135">
        <v>902257.5855845</v>
      </c>
      <c r="K228" s="135">
        <v>2984838.9494499997</v>
      </c>
      <c r="L228" s="135">
        <v>2285.4481939999996</v>
      </c>
      <c r="M228" s="135">
        <v>50.78660486712602</v>
      </c>
      <c r="N228" s="136">
        <v>98.06299999999999</v>
      </c>
      <c r="O228" s="136">
        <v>1.5006464817609408</v>
      </c>
      <c r="P228" s="135" t="e">
        <v>#DIV/0!</v>
      </c>
      <c r="Q228" s="135">
        <v>472.3333333333333</v>
      </c>
      <c r="R228" s="137">
        <v>397.90916666666664</v>
      </c>
      <c r="T228"/>
    </row>
    <row r="229" spans="2:20" ht="18.75" customHeight="1">
      <c r="B229" s="70">
        <v>2019</v>
      </c>
      <c r="C229" s="102">
        <v>11707418</v>
      </c>
      <c r="D229" s="102">
        <v>13906950</v>
      </c>
      <c r="E229" s="102">
        <v>3152.2475000000004</v>
      </c>
      <c r="F229" s="103">
        <v>12.883333333333333</v>
      </c>
      <c r="G229" s="103">
        <v>48.57500000000001</v>
      </c>
      <c r="H229" s="134">
        <v>845877.159</v>
      </c>
      <c r="I229" s="134">
        <v>3634.9166666666665</v>
      </c>
      <c r="J229" s="135">
        <v>839876.2196535</v>
      </c>
      <c r="K229" s="135">
        <v>3387416.79015</v>
      </c>
      <c r="L229" s="135">
        <v>2316.3975000000005</v>
      </c>
      <c r="M229" s="135">
        <v>51.905831795144216</v>
      </c>
      <c r="N229" s="136">
        <v>64.37341666666667</v>
      </c>
      <c r="O229" s="136">
        <v>1.4361995294325942</v>
      </c>
      <c r="P229" s="135" t="e">
        <v>#DIV/0!</v>
      </c>
      <c r="Q229" s="135">
        <v>470.9166666666667</v>
      </c>
      <c r="R229" s="137">
        <v>256.9341666666666</v>
      </c>
      <c r="T229"/>
    </row>
    <row r="230" spans="2:20" ht="21.75" customHeight="1">
      <c r="B230" s="70">
        <v>2018</v>
      </c>
      <c r="C230" s="24">
        <v>11162689</v>
      </c>
      <c r="D230" s="24">
        <v>13452717</v>
      </c>
      <c r="E230" s="24">
        <v>3039.1809670000002</v>
      </c>
      <c r="F230" s="36">
        <v>20.066666666666666</v>
      </c>
      <c r="G230" s="36">
        <v>45.35</v>
      </c>
      <c r="H230" s="134">
        <v>582846.9400000001</v>
      </c>
      <c r="I230" s="134">
        <v>3570.1958454510645</v>
      </c>
      <c r="J230" s="134">
        <v>551651.4398574999</v>
      </c>
      <c r="K230" s="134">
        <v>2265947.2569999998</v>
      </c>
      <c r="L230" s="134">
        <v>2493.212967</v>
      </c>
      <c r="M230" s="134">
        <v>56.95960650708765</v>
      </c>
      <c r="N230" s="138">
        <v>37.67283333333334</v>
      </c>
      <c r="O230" s="138">
        <v>1.360928684774663</v>
      </c>
      <c r="P230" s="134" t="e">
        <v>#DIV/0!</v>
      </c>
      <c r="Q230" s="134">
        <v>472.25</v>
      </c>
      <c r="R230" s="139">
        <v>164.4001388888889</v>
      </c>
      <c r="T230"/>
    </row>
    <row r="231" spans="2:20" ht="19.5" customHeight="1">
      <c r="B231" s="70">
        <v>2017</v>
      </c>
      <c r="C231" s="24">
        <v>10336699</v>
      </c>
      <c r="D231" s="24">
        <v>12616459</v>
      </c>
      <c r="E231" s="24">
        <v>2841</v>
      </c>
      <c r="F231" s="36">
        <v>20.59297032907889</v>
      </c>
      <c r="G231" s="36">
        <v>43.01666666666666</v>
      </c>
      <c r="H231" s="134">
        <v>310912</v>
      </c>
      <c r="I231" s="134">
        <v>4183.833333333333</v>
      </c>
      <c r="J231" s="134">
        <v>312774.94698149996</v>
      </c>
      <c r="K231" s="134">
        <v>1545871.39235</v>
      </c>
      <c r="L231" s="134">
        <v>2529.5</v>
      </c>
      <c r="M231" s="134">
        <v>58.46587426022925</v>
      </c>
      <c r="N231" s="138">
        <v>29.451000000000004</v>
      </c>
      <c r="O231" s="138">
        <v>1.7026698245318788</v>
      </c>
      <c r="P231" s="134" t="e">
        <v>#DIV/0!</v>
      </c>
      <c r="Q231" s="134">
        <v>473.5</v>
      </c>
      <c r="R231" s="139">
        <v>128.08722222222227</v>
      </c>
      <c r="T231"/>
    </row>
    <row r="232" spans="2:20" ht="18" customHeight="1">
      <c r="B232" s="70">
        <v>2016</v>
      </c>
      <c r="C232" s="24">
        <v>9519310</v>
      </c>
      <c r="D232" s="24">
        <v>11791642</v>
      </c>
      <c r="E232" s="24">
        <v>2657.15</v>
      </c>
      <c r="F232" s="36">
        <v>21.305776774585517</v>
      </c>
      <c r="G232" s="36">
        <v>41.201698848239985</v>
      </c>
      <c r="H232" s="134">
        <v>230619</v>
      </c>
      <c r="I232" s="134">
        <v>4550.75</v>
      </c>
      <c r="J232" s="134">
        <v>233885.86349900003</v>
      </c>
      <c r="K232" s="134">
        <v>1240371.2768200003</v>
      </c>
      <c r="L232" s="134">
        <v>2405.4500000000003</v>
      </c>
      <c r="M232" s="134">
        <v>56.32320158096963</v>
      </c>
      <c r="N232" s="138">
        <v>26.37391666666667</v>
      </c>
      <c r="O232" s="138">
        <v>1.7866273874848444</v>
      </c>
      <c r="P232" s="134">
        <v>260.32783333333333</v>
      </c>
      <c r="Q232" s="134">
        <v>473.9166666666667</v>
      </c>
      <c r="R232" s="139">
        <v>110.94333333333334</v>
      </c>
      <c r="T232"/>
    </row>
    <row r="233" spans="2:20" ht="15.75" customHeight="1">
      <c r="B233" s="70">
        <v>2015</v>
      </c>
      <c r="C233" s="24">
        <v>10030137</v>
      </c>
      <c r="D233" s="24">
        <v>12156600</v>
      </c>
      <c r="E233" s="24">
        <v>2725.7200000000003</v>
      </c>
      <c r="F233" s="36">
        <v>19.90945917870425</v>
      </c>
      <c r="G233" s="36">
        <v>41.55882727552872</v>
      </c>
      <c r="H233" s="134">
        <v>198723</v>
      </c>
      <c r="I233" s="134">
        <v>4420.833333333333</v>
      </c>
      <c r="J233" s="134">
        <v>198813.9873255</v>
      </c>
      <c r="K233" s="134">
        <v>1044754.9717899997</v>
      </c>
      <c r="L233" s="134">
        <v>2509</v>
      </c>
      <c r="M233" s="134">
        <v>59.77664841026017</v>
      </c>
      <c r="N233" s="138">
        <v>17.8265</v>
      </c>
      <c r="O233" s="138">
        <v>2.2359412765781648</v>
      </c>
      <c r="P233" s="134">
        <v>211.85339496788524</v>
      </c>
      <c r="Q233" s="134">
        <v>474.3333333333333</v>
      </c>
      <c r="R233" s="139">
        <v>78.85025</v>
      </c>
      <c r="T233"/>
    </row>
    <row r="234" spans="2:20" ht="15.75" customHeight="1">
      <c r="B234" s="70">
        <v>2014</v>
      </c>
      <c r="C234" s="24">
        <v>10010086</v>
      </c>
      <c r="D234" s="24">
        <v>12126797</v>
      </c>
      <c r="E234" s="24">
        <v>2684.8050000000003</v>
      </c>
      <c r="F234" s="36">
        <v>17.902616020895643</v>
      </c>
      <c r="G234" s="36">
        <v>44.972371367858216</v>
      </c>
      <c r="H234" s="134">
        <v>215390</v>
      </c>
      <c r="I234" s="134">
        <v>4979.833333333333</v>
      </c>
      <c r="J234" s="134">
        <v>216308.20323150003</v>
      </c>
      <c r="K234" s="134">
        <v>1286805.9138300007</v>
      </c>
      <c r="L234" s="134">
        <v>2467.574</v>
      </c>
      <c r="M234" s="134">
        <v>59.405571971449554</v>
      </c>
      <c r="N234" s="138">
        <v>15.119750000000003</v>
      </c>
      <c r="O234" s="138">
        <v>2.1871998189799298</v>
      </c>
      <c r="P234" s="134">
        <v>216.79909926269275</v>
      </c>
      <c r="Q234" s="134">
        <v>472.9166666666667</v>
      </c>
      <c r="R234" s="139">
        <v>63.39194444444444</v>
      </c>
      <c r="T234"/>
    </row>
    <row r="235" spans="2:20" ht="15.75" customHeight="1">
      <c r="B235" s="70">
        <v>2013</v>
      </c>
      <c r="C235" s="24">
        <v>10233578</v>
      </c>
      <c r="D235" s="24">
        <v>12652438</v>
      </c>
      <c r="E235" s="24">
        <v>2841.115</v>
      </c>
      <c r="F235" s="36">
        <v>20.39166666666667</v>
      </c>
      <c r="G235" s="36">
        <v>42.050000000000004</v>
      </c>
      <c r="H235" s="134">
        <v>201293</v>
      </c>
      <c r="I235" s="134">
        <v>4920.333333333333</v>
      </c>
      <c r="J235" s="134">
        <v>204405.552316</v>
      </c>
      <c r="K235" s="134">
        <v>1286278.3757299997</v>
      </c>
      <c r="L235" s="134">
        <v>2643.515</v>
      </c>
      <c r="M235" s="134">
        <v>63.68216633816372</v>
      </c>
      <c r="N235" s="138">
        <v>9.630999999999998</v>
      </c>
      <c r="O235" s="138">
        <v>2.0700470097882366</v>
      </c>
      <c r="P235" s="134">
        <v>172.79383878964703</v>
      </c>
      <c r="Q235" s="134">
        <v>474</v>
      </c>
      <c r="R235" s="139">
        <v>42.20875</v>
      </c>
      <c r="T235"/>
    </row>
    <row r="236" spans="2:20" ht="15.75" customHeight="1">
      <c r="B236" s="70">
        <v>2012</v>
      </c>
      <c r="C236" s="24">
        <v>9296887</v>
      </c>
      <c r="D236" s="24">
        <v>11429247</v>
      </c>
      <c r="E236" s="24">
        <v>2600.05815</v>
      </c>
      <c r="F236" s="36">
        <v>23.224999999999998</v>
      </c>
      <c r="G236" s="36">
        <v>39.76666666666666</v>
      </c>
      <c r="H236" s="134">
        <v>188403</v>
      </c>
      <c r="I236" s="134">
        <v>5320.083333333333</v>
      </c>
      <c r="J236" s="134">
        <v>189488.4425455</v>
      </c>
      <c r="K236" s="134">
        <v>1276766.9411599995</v>
      </c>
      <c r="L236" s="134">
        <v>2414</v>
      </c>
      <c r="M236" s="134">
        <v>58.86749200729335</v>
      </c>
      <c r="N236" s="138">
        <v>8.806916666666666</v>
      </c>
      <c r="O236" s="138">
        <v>2.285686488837172</v>
      </c>
      <c r="P236" s="134">
        <v>180.60456256526615</v>
      </c>
      <c r="Q236" s="134">
        <v>481</v>
      </c>
      <c r="R236" s="140">
        <v>38.7075</v>
      </c>
      <c r="T236"/>
    </row>
    <row r="237" spans="2:20" ht="15.75" customHeight="1">
      <c r="B237" s="70">
        <v>2011</v>
      </c>
      <c r="C237" s="24">
        <v>9024772</v>
      </c>
      <c r="D237" s="24">
        <v>10861916</v>
      </c>
      <c r="E237" s="24">
        <v>2496</v>
      </c>
      <c r="F237" s="36">
        <v>26.153671476946528</v>
      </c>
      <c r="G237" s="36">
        <v>37.4746595121578</v>
      </c>
      <c r="H237" s="134">
        <v>250893</v>
      </c>
      <c r="I237" s="134">
        <v>5104.083333333333</v>
      </c>
      <c r="J237" s="134">
        <v>236580.72420999996</v>
      </c>
      <c r="K237" s="134">
        <v>1485775.4098300012</v>
      </c>
      <c r="L237" s="134">
        <v>2246.6</v>
      </c>
      <c r="M237" s="134">
        <v>55.47169138331026</v>
      </c>
      <c r="N237" s="138">
        <v>8.201108333333332</v>
      </c>
      <c r="O237" s="138">
        <v>2.3568887271652454</v>
      </c>
      <c r="P237" s="134">
        <v>188.59444132841062</v>
      </c>
      <c r="Q237" s="134">
        <v>481.9166666666667</v>
      </c>
      <c r="R237" s="139">
        <v>32.26291666666667</v>
      </c>
      <c r="T237"/>
    </row>
    <row r="238" spans="1:20" s="11" customFormat="1" ht="15.75" customHeight="1">
      <c r="A238" s="43"/>
      <c r="B238" s="70">
        <v>2010</v>
      </c>
      <c r="C238" s="24">
        <v>9726436</v>
      </c>
      <c r="D238" s="24">
        <v>11882707</v>
      </c>
      <c r="E238" s="24">
        <v>2626.6560407154157</v>
      </c>
      <c r="F238" s="36">
        <v>22.704530421574713</v>
      </c>
      <c r="G238" s="36">
        <v>43.270772984429335</v>
      </c>
      <c r="H238" s="134">
        <v>309874</v>
      </c>
      <c r="I238" s="134">
        <v>3967.4568417315277</v>
      </c>
      <c r="J238" s="134">
        <v>289852.71993649995</v>
      </c>
      <c r="K238" s="134">
        <v>1338500.3542499999</v>
      </c>
      <c r="L238" s="134">
        <v>2303.442770013223</v>
      </c>
      <c r="M238" s="134">
        <v>57.083333333333336</v>
      </c>
      <c r="N238" s="138">
        <v>6.288749999999999</v>
      </c>
      <c r="O238" s="138">
        <v>1.8815179342341664</v>
      </c>
      <c r="P238" s="134">
        <v>162.51666666666668</v>
      </c>
      <c r="Q238" s="134">
        <v>483.5</v>
      </c>
      <c r="R238" s="139">
        <v>25.081666666666667</v>
      </c>
      <c r="S238"/>
      <c r="T238"/>
    </row>
    <row r="239" spans="2:20" ht="24.75" customHeight="1">
      <c r="B239" s="166" t="s">
        <v>33</v>
      </c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8"/>
      <c r="T239"/>
    </row>
    <row r="240" spans="2:19" ht="15.75" customHeight="1">
      <c r="B240" s="81" t="s">
        <v>43</v>
      </c>
      <c r="C240" s="143">
        <v>-8.710188070934189</v>
      </c>
      <c r="D240" s="143">
        <v>-7.436057406194562</v>
      </c>
      <c r="E240" s="143">
        <v>-6.121711348377135</v>
      </c>
      <c r="F240" s="143">
        <v>-4.439098035308042</v>
      </c>
      <c r="G240" s="143">
        <v>-3.221969461528229</v>
      </c>
      <c r="H240" s="153">
        <v>-11.051021523588245</v>
      </c>
      <c r="I240" s="153">
        <v>14.34224890829694</v>
      </c>
      <c r="J240" s="153">
        <v>-10.768680863021718</v>
      </c>
      <c r="K240" s="153">
        <v>2.8435087868187825</v>
      </c>
      <c r="L240" s="153">
        <v>-4.663987994995411</v>
      </c>
      <c r="M240" s="153">
        <v>-4.622829864387301</v>
      </c>
      <c r="N240" s="111">
        <v>80.53207291910984</v>
      </c>
      <c r="O240" s="143">
        <v>34.6641623784556</v>
      </c>
      <c r="P240" s="143" t="e">
        <v>#DIV/0!</v>
      </c>
      <c r="Q240" s="143">
        <v>0.17642907551165266</v>
      </c>
      <c r="R240" s="144">
        <v>73.20850026492647</v>
      </c>
      <c r="S240" s="57"/>
    </row>
    <row r="241" spans="2:19" ht="15.75" customHeight="1">
      <c r="B241" s="81" t="s">
        <v>44</v>
      </c>
      <c r="C241" s="143">
        <v>0.568844471086627</v>
      </c>
      <c r="D241" s="143">
        <v>-6.7620793919586974</v>
      </c>
      <c r="E241" s="143">
        <v>-5.549888135370096</v>
      </c>
      <c r="F241" s="143">
        <v>-30.461827483649106</v>
      </c>
      <c r="G241" s="143">
        <v>-8.126011802602939</v>
      </c>
      <c r="H241" s="153">
        <v>-5.023454428091512</v>
      </c>
      <c r="I241" s="153">
        <v>-3.9524060615786616</v>
      </c>
      <c r="J241" s="153">
        <v>-4.141071411374009</v>
      </c>
      <c r="K241" s="153">
        <v>-9.378936888540713</v>
      </c>
      <c r="L241" s="153">
        <v>-5.937769117778813</v>
      </c>
      <c r="M241" s="153">
        <v>-6.679413747971974</v>
      </c>
      <c r="N241" s="111">
        <v>175.01284821244792</v>
      </c>
      <c r="O241" s="143">
        <v>40.706982108782206</v>
      </c>
      <c r="P241" s="143" t="e">
        <v>#DIV/0!</v>
      </c>
      <c r="Q241" s="143">
        <v>0.47779154132012724</v>
      </c>
      <c r="R241" s="144">
        <v>168.24478384540794</v>
      </c>
      <c r="S241" s="57"/>
    </row>
    <row r="242" spans="2:19" ht="15.75" customHeight="1">
      <c r="B242" s="81" t="s">
        <v>45</v>
      </c>
      <c r="C242" s="143">
        <v>5.47651197663932</v>
      </c>
      <c r="D242" s="143">
        <v>-3.6138870683149027</v>
      </c>
      <c r="E242" s="143">
        <v>-2.036064244673208</v>
      </c>
      <c r="F242" s="143">
        <v>-55.35464505387107</v>
      </c>
      <c r="G242" s="143">
        <v>-1.5925253210901102</v>
      </c>
      <c r="H242" s="153">
        <v>37.838058376012015</v>
      </c>
      <c r="I242" s="153">
        <v>-2.2112469138535595</v>
      </c>
      <c r="J242" s="153">
        <v>45.9429428550878</v>
      </c>
      <c r="K242" s="153">
        <v>35.47151628384086</v>
      </c>
      <c r="L242" s="153">
        <v>-12.608541932069928</v>
      </c>
      <c r="M242" s="153">
        <v>-14.959337852531052</v>
      </c>
      <c r="N242" s="111">
        <v>369.92793215270063</v>
      </c>
      <c r="O242" s="143">
        <v>48.489266008801636</v>
      </c>
      <c r="P242" s="143" t="e">
        <v>#DIV/0!</v>
      </c>
      <c r="Q242" s="143">
        <v>0.19410622904534325</v>
      </c>
      <c r="R242" s="144">
        <v>319.22866042455695</v>
      </c>
      <c r="S242" s="57"/>
    </row>
    <row r="243" spans="2:19" ht="15.75" customHeight="1">
      <c r="B243" s="81" t="s">
        <v>46</v>
      </c>
      <c r="C243" s="143">
        <v>13.904980690644075</v>
      </c>
      <c r="D243" s="143">
        <v>2.774883190283428</v>
      </c>
      <c r="E243" s="143">
        <v>4.797651883139742</v>
      </c>
      <c r="F243" s="143">
        <v>-56.49566616167414</v>
      </c>
      <c r="G243" s="143">
        <v>3.7453462229034784</v>
      </c>
      <c r="H243" s="153">
        <v>158.39623604106623</v>
      </c>
      <c r="I243" s="153">
        <v>-16.553798350794725</v>
      </c>
      <c r="J243" s="153">
        <v>157.40435843735276</v>
      </c>
      <c r="K243" s="153">
        <v>98.5749346576295</v>
      </c>
      <c r="L243" s="153">
        <v>-13.862219229096661</v>
      </c>
      <c r="M243" s="153">
        <v>-17.150257063426633</v>
      </c>
      <c r="N243" s="111">
        <v>501.1176756872997</v>
      </c>
      <c r="O243" s="143">
        <v>18.68613549199003</v>
      </c>
      <c r="P243" s="143" t="e">
        <v>#DIV/0!</v>
      </c>
      <c r="Q243" s="143">
        <v>-0.07039774727208847</v>
      </c>
      <c r="R243" s="144">
        <v>438.0806047962107</v>
      </c>
      <c r="S243" s="57"/>
    </row>
    <row r="244" spans="2:19" ht="15.75" customHeight="1">
      <c r="B244" s="81" t="s">
        <v>47</v>
      </c>
      <c r="C244" s="143">
        <v>23.685592758298668</v>
      </c>
      <c r="D244" s="143">
        <v>9.963913422744696</v>
      </c>
      <c r="E244" s="143">
        <v>12.048672073462164</v>
      </c>
      <c r="F244" s="143">
        <v>-57.951147925869705</v>
      </c>
      <c r="G244" s="143">
        <v>8.315411777716065</v>
      </c>
      <c r="H244" s="153">
        <v>248.36024152389865</v>
      </c>
      <c r="I244" s="153">
        <v>-23.28187661374499</v>
      </c>
      <c r="J244" s="153">
        <v>244.22616809157523</v>
      </c>
      <c r="K244" s="153">
        <v>147.48340796152357</v>
      </c>
      <c r="L244" s="153">
        <v>-9.420060088548931</v>
      </c>
      <c r="M244" s="153">
        <v>-13.998449714217664</v>
      </c>
      <c r="N244" s="111">
        <v>571.2509518558423</v>
      </c>
      <c r="O244" s="143">
        <v>13.108812116106483</v>
      </c>
      <c r="P244" s="143" t="e">
        <v>#DIV/0!</v>
      </c>
      <c r="Q244" s="143">
        <v>-0.15825567082820013</v>
      </c>
      <c r="R244" s="144">
        <v>521.2293062524411</v>
      </c>
      <c r="S244" s="57"/>
    </row>
    <row r="245" spans="2:19" ht="15.75" customHeight="1">
      <c r="B245" s="81" t="s">
        <v>48</v>
      </c>
      <c r="C245" s="143">
        <v>17.386382658581834</v>
      </c>
      <c r="D245" s="143">
        <v>6.662644160373787</v>
      </c>
      <c r="E245" s="143">
        <v>9.22990219098072</v>
      </c>
      <c r="F245" s="143">
        <v>-55.00211995325061</v>
      </c>
      <c r="G245" s="143">
        <v>7.384622455802603</v>
      </c>
      <c r="H245" s="153">
        <v>304.27374053330504</v>
      </c>
      <c r="I245" s="153">
        <v>-21.02733270499528</v>
      </c>
      <c r="J245" s="153">
        <v>304.94954930529576</v>
      </c>
      <c r="K245" s="153">
        <v>193.8213447302958</v>
      </c>
      <c r="L245" s="153">
        <v>-13.158423092865679</v>
      </c>
      <c r="M245" s="153">
        <v>-18.966974866550036</v>
      </c>
      <c r="N245" s="111">
        <v>893.1010948120309</v>
      </c>
      <c r="O245" s="143">
        <v>-9.620479030747497</v>
      </c>
      <c r="P245" s="143" t="e">
        <v>#DIV/0!</v>
      </c>
      <c r="Q245" s="143">
        <v>-0.24595924104005018</v>
      </c>
      <c r="R245" s="144">
        <v>774.077761326058</v>
      </c>
      <c r="S245" s="57"/>
    </row>
    <row r="246" spans="2:19" ht="15.75" customHeight="1">
      <c r="B246" s="81" t="s">
        <v>55</v>
      </c>
      <c r="C246" s="143">
        <v>17.621516938016324</v>
      </c>
      <c r="D246" s="143">
        <v>6.924779890353561</v>
      </c>
      <c r="E246" s="143">
        <v>10.894507794793284</v>
      </c>
      <c r="F246" s="143">
        <v>-49.957958385895864</v>
      </c>
      <c r="G246" s="143">
        <v>-0.766207319053791</v>
      </c>
      <c r="H246" s="153">
        <v>272.99080987975293</v>
      </c>
      <c r="I246" s="153">
        <v>-29.892232002409713</v>
      </c>
      <c r="J246" s="153">
        <v>272.19871165443504</v>
      </c>
      <c r="K246" s="153">
        <v>138.55292194868932</v>
      </c>
      <c r="L246" s="153">
        <v>-11.700513759668407</v>
      </c>
      <c r="M246" s="153">
        <v>-18.4608027114023</v>
      </c>
      <c r="N246" s="111">
        <v>1070.886864311028</v>
      </c>
      <c r="O246" s="143">
        <v>-7.606383404529804</v>
      </c>
      <c r="P246" s="143" t="e">
        <v>#DIV/0!</v>
      </c>
      <c r="Q246" s="143">
        <v>0.052863436123340435</v>
      </c>
      <c r="R246" s="144">
        <v>987.2241040090092</v>
      </c>
      <c r="S246" s="57"/>
    </row>
    <row r="247" spans="2:19" ht="15.75" customHeight="1">
      <c r="B247" s="81" t="s">
        <v>56</v>
      </c>
      <c r="C247" s="143">
        <v>15.052770399561123</v>
      </c>
      <c r="D247" s="143">
        <v>2.4826282491959173</v>
      </c>
      <c r="E247" s="143">
        <v>4.793409981644525</v>
      </c>
      <c r="F247" s="143">
        <v>-56.066197502951184</v>
      </c>
      <c r="G247" s="143">
        <v>6.130296710786287</v>
      </c>
      <c r="H247" s="153">
        <v>299.1121923762872</v>
      </c>
      <c r="I247" s="153">
        <v>-29.044441433507206</v>
      </c>
      <c r="J247" s="153">
        <v>293.87205313575066</v>
      </c>
      <c r="K247" s="153">
        <v>138.65075905577982</v>
      </c>
      <c r="L247" s="153">
        <v>-17.57734816711839</v>
      </c>
      <c r="M247" s="153">
        <v>-23.93659117530441</v>
      </c>
      <c r="N247" s="111">
        <v>1738.180528155609</v>
      </c>
      <c r="O247" s="143">
        <v>-2.3774336829257114</v>
      </c>
      <c r="P247" s="143" t="e">
        <v>#DIV/0!</v>
      </c>
      <c r="Q247" s="143">
        <v>-0.17580872011251358</v>
      </c>
      <c r="R247" s="144">
        <v>1532.86640803151</v>
      </c>
      <c r="S247" s="57"/>
    </row>
    <row r="248" spans="2:19" ht="15.75" customHeight="1">
      <c r="B248" s="81" t="s">
        <v>57</v>
      </c>
      <c r="C248" s="143">
        <v>26.644703759441192</v>
      </c>
      <c r="D248" s="143">
        <v>13.450614900526702</v>
      </c>
      <c r="E248" s="143">
        <v>14.509027038491439</v>
      </c>
      <c r="F248" s="143">
        <v>-61.42590071392951</v>
      </c>
      <c r="G248" s="143">
        <v>12.22411508856407</v>
      </c>
      <c r="H248" s="153">
        <v>326.41831892273467</v>
      </c>
      <c r="I248" s="153">
        <v>-34.37602794442442</v>
      </c>
      <c r="J248" s="153">
        <v>324.87886586390624</v>
      </c>
      <c r="K248" s="153">
        <v>140.4286176505345</v>
      </c>
      <c r="L248" s="153">
        <v>-9.74087967688484</v>
      </c>
      <c r="M248" s="153">
        <v>-17.715491388322015</v>
      </c>
      <c r="N248" s="111">
        <v>1910.1832839718782</v>
      </c>
      <c r="O248" s="143">
        <v>-11.587480400550476</v>
      </c>
      <c r="P248" s="143" t="e">
        <v>#DIV/0!</v>
      </c>
      <c r="Q248" s="143">
        <v>-1.6285516285516222</v>
      </c>
      <c r="R248" s="144">
        <v>1680.5657818252275</v>
      </c>
      <c r="S248" s="57"/>
    </row>
    <row r="249" spans="2:19" ht="15.75" customHeight="1">
      <c r="B249" s="81" t="s">
        <v>58</v>
      </c>
      <c r="C249" s="143">
        <v>30.463295914844156</v>
      </c>
      <c r="D249" s="143">
        <v>19.376277629103367</v>
      </c>
      <c r="E249" s="143">
        <v>19.282904246794864</v>
      </c>
      <c r="F249" s="143">
        <v>-65.74540378743097</v>
      </c>
      <c r="G249" s="143">
        <v>19.087912599731993</v>
      </c>
      <c r="H249" s="153">
        <v>220.2101714276603</v>
      </c>
      <c r="I249" s="153">
        <v>-31.598883247073417</v>
      </c>
      <c r="J249" s="153">
        <v>240.3051319243826</v>
      </c>
      <c r="K249" s="153">
        <v>106.60680523722151</v>
      </c>
      <c r="L249" s="153">
        <v>-3.015438235555945</v>
      </c>
      <c r="M249" s="153">
        <v>-12.678295320928479</v>
      </c>
      <c r="N249" s="111">
        <v>2058.67367520447</v>
      </c>
      <c r="O249" s="143">
        <v>-14.258446245966939</v>
      </c>
      <c r="P249" s="143" t="e">
        <v>#DIV/0!</v>
      </c>
      <c r="Q249" s="143">
        <v>-1.8156666090264562</v>
      </c>
      <c r="R249" s="144">
        <v>2036.23742428743</v>
      </c>
      <c r="S249" s="57"/>
    </row>
    <row r="250" spans="2:19" ht="15.75" customHeight="1">
      <c r="B250" s="112" t="s">
        <v>59</v>
      </c>
      <c r="C250" s="113">
        <v>21.051688408786106</v>
      </c>
      <c r="D250" s="113">
        <v>9.121187621642113</v>
      </c>
      <c r="E250" s="113">
        <v>13.349492428749056</v>
      </c>
      <c r="F250" s="113">
        <v>-60.54164348328981</v>
      </c>
      <c r="G250" s="113">
        <v>3.136104785890037</v>
      </c>
      <c r="H250" s="153">
        <v>159.26179847292764</v>
      </c>
      <c r="I250" s="153">
        <v>-12.002823489409288</v>
      </c>
      <c r="J250" s="153">
        <v>177.76049360753908</v>
      </c>
      <c r="K250" s="153">
        <v>129.33973065476314</v>
      </c>
      <c r="L250" s="153">
        <v>-5.408756277131532</v>
      </c>
      <c r="M250" s="153">
        <v>-15.143661552899012</v>
      </c>
      <c r="N250" s="115">
        <v>2715.108990922945</v>
      </c>
      <c r="O250" s="113">
        <v>7.404398233794862</v>
      </c>
      <c r="P250" s="113" t="e">
        <v>#DIV/0!</v>
      </c>
      <c r="Q250" s="113">
        <v>-2.1371940710099957</v>
      </c>
      <c r="R250" s="114">
        <v>2647.873612864642</v>
      </c>
      <c r="S250" s="57"/>
    </row>
    <row r="251" spans="2:18" ht="24" customHeight="1">
      <c r="B251" s="117"/>
      <c r="C251" s="116"/>
      <c r="D251" s="116"/>
      <c r="E251" s="116"/>
      <c r="F251" s="116"/>
      <c r="G251" s="116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2"/>
    </row>
    <row r="252" spans="2:18" ht="25.5" customHeight="1">
      <c r="B252" s="30" t="s">
        <v>35</v>
      </c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2:6" ht="16.5" customHeight="1">
      <c r="B253" s="37" t="s">
        <v>34</v>
      </c>
      <c r="C253" s="80"/>
      <c r="D253" s="80"/>
      <c r="E253" s="80"/>
      <c r="F253" s="80"/>
    </row>
    <row r="255" ht="12.75">
      <c r="B255" s="30" t="s">
        <v>37</v>
      </c>
    </row>
  </sheetData>
  <sheetProtection/>
  <mergeCells count="13">
    <mergeCell ref="N5:Q5"/>
    <mergeCell ref="C6:D6"/>
    <mergeCell ref="F6:G6"/>
    <mergeCell ref="H6:I6"/>
    <mergeCell ref="J6:K6"/>
    <mergeCell ref="B239:R239"/>
    <mergeCell ref="B226:R226"/>
    <mergeCell ref="H5:K5"/>
    <mergeCell ref="F5:G5"/>
    <mergeCell ref="B5:B9"/>
    <mergeCell ref="C5:D5"/>
    <mergeCell ref="N6:P6"/>
    <mergeCell ref="L5:M5"/>
  </mergeCells>
  <printOptions/>
  <pageMargins left="0.33" right="0.17" top="0.6692913385826772" bottom="0.5511811023622047" header="0.5905511811023623" footer="0.31496062992125984"/>
  <pageSetup fitToHeight="1" fitToWidth="1" horizontalDpi="96" verticalDpi="96" orientation="portrait" paperSize="9" scale="48" r:id="rId1"/>
  <headerFooter alignWithMargins="0">
    <oddHeader>&amp;CINDICADORES PECUARIOS</oddHeader>
    <oddFooter>&amp;CFuente: Elaborado a partir de datos SAGPyA, Area de Mercados Ganaderos, SENASA, INDEC y estimaciones propias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Usuario</cp:lastModifiedBy>
  <cp:lastPrinted>2014-11-13T18:31:32Z</cp:lastPrinted>
  <dcterms:created xsi:type="dcterms:W3CDTF">2009-10-05T19:49:07Z</dcterms:created>
  <dcterms:modified xsi:type="dcterms:W3CDTF">2022-01-28T18:20:47Z</dcterms:modified>
  <cp:category/>
  <cp:version/>
  <cp:contentType/>
  <cp:contentStatus/>
</cp:coreProperties>
</file>